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14355" windowHeight="5955" firstSheet="3" activeTab="3"/>
  </bookViews>
  <sheets>
    <sheet name="Model Description" sheetId="3" r:id="rId1"/>
    <sheet name="CB_DATA_" sheetId="6" state="veryHidden" r:id="rId2"/>
    <sheet name="Spending Worksheet" sheetId="5" r:id="rId3"/>
    <sheet name="Questions" sheetId="2" r:id="rId4"/>
    <sheet name="Matrix-IncomeGroups" sheetId="8" r:id="rId5"/>
    <sheet name="Matrix" sheetId="4" r:id="rId6"/>
    <sheet name="Credit Card Data" sheetId="1" r:id="rId7"/>
  </sheets>
  <definedNames>
    <definedName name="CB_1485ad3b13c84323ae2e1f23920e6dd5" localSheetId="5" hidden="1">Matrix!$R$3</definedName>
    <definedName name="CB_2cbd8f7534c1452eb9578ff8639cf95c" localSheetId="5" hidden="1">Matrix!$O$7</definedName>
    <definedName name="CB_407bd992bb4d406699dfc0f162236b13" localSheetId="5" hidden="1">Matrix!$O$4</definedName>
    <definedName name="CB_407d6cf4bc6642c6b136049993f01fc4" localSheetId="5" hidden="1">Matrix!$O$13</definedName>
    <definedName name="CB_421ef3b9bf494d63ab41ddd33d91e40f" localSheetId="5" hidden="1">Matrix!$O$5</definedName>
    <definedName name="CB_6257fba014864557a4c14baa1c2e5a53" localSheetId="5" hidden="1">Matrix!$O$12</definedName>
    <definedName name="CB_6d25ba512856435aacdcd91a7db59c42" localSheetId="5" hidden="1">Matrix!$O$11</definedName>
    <definedName name="CB_6dca47d1db6c43238b1f2b4b83cece9e" localSheetId="5" hidden="1">Matrix!$O$3</definedName>
    <definedName name="CB_806c65651e0841188f66af66220e0822" localSheetId="5" hidden="1">Matrix!$R$6</definedName>
    <definedName name="CB_934fd3f4fdfe426390193cf5e21eaf87" localSheetId="5" hidden="1">Matrix!$O$9</definedName>
    <definedName name="CB_9777dc5fdafd465b9ba38dfa8b4ae729" localSheetId="5" hidden="1">Matrix!$O$10</definedName>
    <definedName name="CB_9a683f85c61e4c1e8cb8062a86839b88" localSheetId="1" hidden="1">#N/A</definedName>
    <definedName name="CB_a737e4f23f72488eb4b9218a553d63b0" localSheetId="5" hidden="1">Matrix!$O$2</definedName>
    <definedName name="CB_Block_00000000000000000000000000000000" localSheetId="1" hidden="1">"'7.0.0.0"</definedName>
    <definedName name="CB_Block_00000000000000000000000000000000" localSheetId="6" hidden="1">"'7.0.0.0"</definedName>
    <definedName name="CB_Block_00000000000000000000000000000000" localSheetId="5" hidden="1">"'7.0.0.0"</definedName>
    <definedName name="CB_Block_00000000000000000000000000000000" localSheetId="4" hidden="1">"'7.0.0.0"</definedName>
    <definedName name="CB_Block_00000000000000000000000000000000" localSheetId="3" hidden="1">"'7.0.0.0"</definedName>
    <definedName name="CB_Block_00000000000000000000000000000000" localSheetId="2" hidden="1">"'7.0.0.0"</definedName>
    <definedName name="CB_Block_00000000000000000000000000000001" localSheetId="1" hidden="1">"'634404960791314402"</definedName>
    <definedName name="CB_Block_00000000000000000000000000000001" localSheetId="6" hidden="1">"'634402126315092046"</definedName>
    <definedName name="CB_Block_00000000000000000000000000000001" localSheetId="5" hidden="1">"'634404960791314402"</definedName>
    <definedName name="CB_Block_00000000000000000000000000000001" localSheetId="4" hidden="1">"'634404680684313958"</definedName>
    <definedName name="CB_Block_00000000000000000000000000000001" localSheetId="3" hidden="1">"'634402196810578976"</definedName>
    <definedName name="CB_Block_00000000000000000000000000000001" localSheetId="2" hidden="1">"'634402202772008700"</definedName>
    <definedName name="CB_Block_00000000000000000000000000000003" localSheetId="1" hidden="1">"'11.1.275.0"</definedName>
    <definedName name="CB_Block_00000000000000000000000000000003" localSheetId="6" hidden="1">"'11.1.1077.0"</definedName>
    <definedName name="CB_Block_00000000000000000000000000000003" localSheetId="5" hidden="1">"'11.1.275.0"</definedName>
    <definedName name="CB_Block_00000000000000000000000000000003" localSheetId="4" hidden="1">"'11.1.1077.0"</definedName>
    <definedName name="CB_Block_00000000000000000000000000000003" localSheetId="3" hidden="1">"'11.1.1077.0"</definedName>
    <definedName name="CB_Block_00000000000000000000000000000003" localSheetId="2" hidden="1">"'11.1.1077.0"</definedName>
    <definedName name="CB_BlockExt_00000000000000000000000000000003" localSheetId="1" hidden="1">"'11.1.1.1.00"</definedName>
    <definedName name="CB_BlockExt_00000000000000000000000000000003" localSheetId="6" hidden="1">"'11.1.1.3.00"</definedName>
    <definedName name="CB_BlockExt_00000000000000000000000000000003" localSheetId="5" hidden="1">"'11.1.1.1.00"</definedName>
    <definedName name="CB_BlockExt_00000000000000000000000000000003" localSheetId="4" hidden="1">"'11.1.1.3.00"</definedName>
    <definedName name="CB_BlockExt_00000000000000000000000000000003" localSheetId="3" hidden="1">"'11.1.1.3.00"</definedName>
    <definedName name="CB_BlockExt_00000000000000000000000000000003" localSheetId="2" hidden="1">"'11.1.1.3.00"</definedName>
    <definedName name="CB_c36c3178ac114ae4a123be2b1d90eb81" localSheetId="5" hidden="1">Matrix!$O$6</definedName>
    <definedName name="CB_d25db2571e2948b59c9c3609dcfbf96e" localSheetId="5" hidden="1">Matrix!$R$5</definedName>
    <definedName name="CB_dfac55bdc6aa41499d3387a22634107a" localSheetId="5" hidden="1">Matrix!$R$4</definedName>
    <definedName name="CB_e3c87e5e5e734581854db0edee99cb72" localSheetId="5" hidden="1">Matrix!$O$8</definedName>
    <definedName name="CB_ec26ce3b502f4f588f8871419cf8d689" localSheetId="5" hidden="1">Matrix!$R$2</definedName>
    <definedName name="CBCR_038c9d5e3c234977909a96f46095b924" localSheetId="5" hidden="1">'Spending Worksheet'!$B$24</definedName>
    <definedName name="CBCR_04079d1a7feb4131b9a69471063e4ef7" localSheetId="5" hidden="1">'Matrix-IncomeGroups'!$C$12</definedName>
    <definedName name="CBCR_078febf8237e4585a908be1eb447a419" localSheetId="5" hidden="1">Matrix!$B$6</definedName>
    <definedName name="CBCR_08f59978639e4ff984be089ae1142cde" localSheetId="5" hidden="1">'Spending Worksheet'!$B$25</definedName>
    <definedName name="CBCR_0e857b4a9b9c4488933b97c6b3801d29" localSheetId="5" hidden="1">Matrix!$B$12</definedName>
    <definedName name="CBCR_107c500eb2fb4482bc7abacc9ed09a34" localSheetId="1" hidden="1">CB_DATA_!$A$10001</definedName>
    <definedName name="CBCR_14c0266c17b84579932fead8063fcffe" localSheetId="5" hidden="1">Matrix!$B$4</definedName>
    <definedName name="CBCR_1c7bfae40cae41de84270a66a229503a" localSheetId="5" hidden="1">'Matrix-IncomeGroups'!$E$13</definedName>
    <definedName name="CBCR_3aeab007ec8943618a353a0759f2ec69" localSheetId="5" hidden="1">'Matrix-IncomeGroups'!$D$12</definedName>
    <definedName name="CBCR_3feab63726154795a1a32c40005e6519" localSheetId="5" hidden="1">Matrix!$R$3</definedName>
    <definedName name="CBCR_4667d333affc42f18b780177ef2be29d" localSheetId="5" hidden="1">Matrix!$B$7</definedName>
    <definedName name="CBCR_4a1079f284b24ea1b9542b0821f8bb3a" localSheetId="5" hidden="1">Matrix!$B$11</definedName>
    <definedName name="CBCR_6a68cbbce5ba41278ab326035f5f1b10" localSheetId="5" hidden="1">Matrix!$B$8</definedName>
    <definedName name="CBCR_6ef1bec4fa014322afb0c31d950917dd" localSheetId="5" hidden="1">Matrix!$B$8</definedName>
    <definedName name="CBCR_8331eb7d45fe42318569dd4a8a06f4a3" localSheetId="5" hidden="1">Matrix!$B$5</definedName>
    <definedName name="CBCR_a0edbb76dcdf42498a4cf2918e1a2047" localSheetId="5" hidden="1">'Matrix-IncomeGroups'!$B$13</definedName>
    <definedName name="CBCR_a775ce717012441cac876dae5d2a462a" localSheetId="5" hidden="1">'Matrix-IncomeGroups'!$C$13</definedName>
    <definedName name="CBCR_ac4b18abc9c342aca13fcff27fa55c14" localSheetId="5" hidden="1">Matrix!$R$4</definedName>
    <definedName name="CBCR_bdd5f2349ac34771b12253a67ca77fdf" localSheetId="5" hidden="1">'Matrix-IncomeGroups'!$E$12</definedName>
    <definedName name="CBCR_bf82c7b435274f22a13c83f03f94d227" localSheetId="5" hidden="1">Matrix!$B$2</definedName>
    <definedName name="CBCR_cae3205a49bf4011bce682766e2bd180" localSheetId="5" hidden="1">'Matrix-IncomeGroups'!$B$12</definedName>
    <definedName name="CBCR_d47e1727bfec4b3996f954a6341446cb" localSheetId="5" hidden="1">Matrix!$R$2</definedName>
    <definedName name="CBCR_db81d359a2004c60bb8c7f0dab100031" localSheetId="5" hidden="1">Matrix!$Q$65536</definedName>
    <definedName name="CBCR_dcd7457af0e74ca8877a3932de37e665" localSheetId="5" hidden="1">'Matrix-IncomeGroups'!$D$13</definedName>
    <definedName name="CBCR_e192f3fc2abe49528bc931cc74b4d7bb" localSheetId="5" hidden="1">Matrix!$B$10</definedName>
    <definedName name="CBCR_e92fd5e05c6c475085c8131faae18f05" localSheetId="5" hidden="1">Matrix!$B$3</definedName>
    <definedName name="CBCR_ec4dd594b88046ea89b3b9f8a317ae1e" localSheetId="5" hidden="1">Matrix!$Q$1</definedName>
    <definedName name="CBCR_fe7ebccd1dbd4e778ad6ebb959cf1771" localSheetId="5" hidden="1">Matrix!$B$13</definedName>
    <definedName name="CBWorkbookPriority" localSheetId="1" hidden="1">-425618438</definedName>
    <definedName name="CBx_67b6125121b448d28fa3858417d71e3c" localSheetId="1" hidden="1">"'Questions'!$A$1"</definedName>
    <definedName name="CBx_870ac3a086134f7690560a49fa94c615" localSheetId="1" hidden="1">"'Matrix-IncomeGroups'!$A$1"</definedName>
    <definedName name="CBx_8ec28f12042a45b7be14cea38a1e630e" localSheetId="1" hidden="1">"'Spending Worksheet'!$A$1"</definedName>
    <definedName name="CBx_a0b9a3a7a5d347688dc8c6232095fa24" localSheetId="1" hidden="1">"'Credit Card Data'!$A$1"</definedName>
    <definedName name="CBx_a9c10aca22a74197b4ecf65f668409cb" localSheetId="1" hidden="1">"'CB_DATA_'!$A$1"</definedName>
    <definedName name="CBx_c796f54096444a5f8b30aa2f4051bbff" localSheetId="1" hidden="1">"'Matrix'!$A$1"</definedName>
    <definedName name="CBx_Sheet_Guid" localSheetId="1" hidden="1">"'a9c10aca-22a7-4197-b4ec-f65f668409cb"</definedName>
    <definedName name="CBx_Sheet_Guid" localSheetId="6" hidden="1">"'a0b9a3a7-a5d3-4768-8dc8-c6232095fa24"</definedName>
    <definedName name="CBx_Sheet_Guid" localSheetId="5" hidden="1">"'c796f540-9644-4a5f-8b30-aa2f4051bbff"</definedName>
    <definedName name="CBx_Sheet_Guid" localSheetId="4" hidden="1">"'870ac3a0-8613-4f76-9056-0a49fa94c615"</definedName>
    <definedName name="CBx_Sheet_Guid" localSheetId="3" hidden="1">"'67b61251-21b4-48d2-8fa3-858417d71e3c"</definedName>
    <definedName name="CBx_Sheet_Guid" localSheetId="2" hidden="1">"'8ec28f12-042a-45b7-be14-cea38a1e630e"</definedName>
    <definedName name="CBx_SheetRef" localSheetId="1" hidden="1">CB_DATA_!$A$14</definedName>
    <definedName name="CBx_SheetRef" localSheetId="6" hidden="1">CB_DATA_!$C$14</definedName>
    <definedName name="CBx_SheetRef" localSheetId="5" hidden="1">CB_DATA_!$E$14</definedName>
    <definedName name="CBx_SheetRef" localSheetId="4" hidden="1">CB_DATA_!$F$14</definedName>
    <definedName name="CBx_SheetRef" localSheetId="3" hidden="1">CB_DATA_!$D$14</definedName>
    <definedName name="CBx_SheetRef" localSheetId="2" hidden="1">CB_DATA_!$B$14</definedName>
    <definedName name="CBx_StorageType" localSheetId="1" hidden="1">2</definedName>
    <definedName name="CBx_StorageType" localSheetId="6" hidden="1">2</definedName>
    <definedName name="CBx_StorageType" localSheetId="5" hidden="1">2</definedName>
    <definedName name="CBx_StorageType" localSheetId="4" hidden="1">2</definedName>
    <definedName name="CBx_StorageType" localSheetId="3" hidden="1">2</definedName>
    <definedName name="CBx_StorageType" localSheetId="2" hidden="1">2</definedName>
  </definedNames>
  <calcPr calcId="125725"/>
</workbook>
</file>

<file path=xl/calcChain.xml><?xml version="1.0" encoding="utf-8"?>
<calcChain xmlns="http://schemas.openxmlformats.org/spreadsheetml/2006/main">
  <c r="I3" i="8"/>
  <c r="M13" i="4"/>
  <c r="K13"/>
  <c r="J13"/>
  <c r="I13"/>
  <c r="G13"/>
  <c r="F13"/>
  <c r="B12" i="8"/>
  <c r="C3" i="2"/>
  <c r="L13" i="4" s="1"/>
  <c r="L3"/>
  <c r="H6"/>
  <c r="K3"/>
  <c r="E13" i="8"/>
  <c r="D13"/>
  <c r="C13"/>
  <c r="B13"/>
  <c r="E12"/>
  <c r="D12"/>
  <c r="C12"/>
  <c r="A10001" i="6"/>
  <c r="K2" i="4"/>
  <c r="E2"/>
  <c r="F2"/>
  <c r="G2"/>
  <c r="I2"/>
  <c r="J2"/>
  <c r="E3"/>
  <c r="F3"/>
  <c r="G3"/>
  <c r="I3"/>
  <c r="J3"/>
  <c r="K4"/>
  <c r="N4"/>
  <c r="E4"/>
  <c r="F4"/>
  <c r="G4"/>
  <c r="I4"/>
  <c r="J4"/>
  <c r="K5"/>
  <c r="N5"/>
  <c r="E5"/>
  <c r="F5"/>
  <c r="G5"/>
  <c r="I5"/>
  <c r="J5"/>
  <c r="K6"/>
  <c r="E6"/>
  <c r="F6"/>
  <c r="G6"/>
  <c r="I6"/>
  <c r="J6"/>
  <c r="M7"/>
  <c r="E7"/>
  <c r="G7"/>
  <c r="I7"/>
  <c r="J7"/>
  <c r="K7"/>
  <c r="M8"/>
  <c r="N8"/>
  <c r="E8"/>
  <c r="G8"/>
  <c r="I8"/>
  <c r="J8"/>
  <c r="K8"/>
  <c r="M9"/>
  <c r="N9"/>
  <c r="E9"/>
  <c r="G9"/>
  <c r="I9"/>
  <c r="J9"/>
  <c r="K9"/>
  <c r="M10"/>
  <c r="N10"/>
  <c r="E10"/>
  <c r="G10"/>
  <c r="I10"/>
  <c r="J10"/>
  <c r="K10"/>
  <c r="M11"/>
  <c r="N11"/>
  <c r="E11"/>
  <c r="G11"/>
  <c r="I11"/>
  <c r="J11"/>
  <c r="K11"/>
  <c r="M12"/>
  <c r="N12"/>
  <c r="E12"/>
  <c r="F12"/>
  <c r="G12"/>
  <c r="I12"/>
  <c r="J12"/>
  <c r="K12"/>
  <c r="N13"/>
  <c r="E13"/>
  <c r="F11" i="6"/>
  <c r="E11"/>
  <c r="D11"/>
  <c r="C11"/>
  <c r="B11"/>
  <c r="A11"/>
  <c r="B25" i="5"/>
  <c r="C23"/>
  <c r="B23"/>
  <c r="B22"/>
  <c r="B24"/>
  <c r="C22"/>
  <c r="B21"/>
  <c r="C21"/>
  <c r="P3" i="1"/>
  <c r="N3" i="4"/>
  <c r="L9"/>
  <c r="L7" l="1"/>
  <c r="H10"/>
  <c r="L8"/>
  <c r="H4"/>
  <c r="H8"/>
  <c r="H12"/>
  <c r="L5"/>
  <c r="L12"/>
  <c r="O8"/>
  <c r="H13"/>
  <c r="O13" s="1"/>
  <c r="L11"/>
  <c r="H2"/>
  <c r="H3"/>
  <c r="M3" s="1"/>
  <c r="O3" s="1"/>
  <c r="H5"/>
  <c r="M5" s="1"/>
  <c r="O5" s="1"/>
  <c r="H7"/>
  <c r="H9"/>
  <c r="H11"/>
  <c r="L2"/>
  <c r="N2" s="1"/>
  <c r="L4"/>
  <c r="L6"/>
  <c r="L10"/>
  <c r="O10" s="1"/>
  <c r="M4"/>
  <c r="O12"/>
  <c r="O11"/>
  <c r="O9"/>
  <c r="O4"/>
  <c r="M2" l="1"/>
  <c r="O2" s="1"/>
  <c r="M6"/>
  <c r="N7" l="1"/>
  <c r="O7" s="1"/>
  <c r="N6"/>
  <c r="O6" s="1"/>
  <c r="A9" l="1"/>
  <c r="A7"/>
  <c r="A10"/>
  <c r="A3"/>
  <c r="A8"/>
  <c r="A4"/>
  <c r="A2"/>
  <c r="A5"/>
  <c r="A6"/>
  <c r="A12"/>
  <c r="A11"/>
  <c r="A13"/>
  <c r="N24" l="1"/>
  <c r="N25"/>
  <c r="M24"/>
  <c r="M25"/>
  <c r="N23"/>
  <c r="M23"/>
</calcChain>
</file>

<file path=xl/comments1.xml><?xml version="1.0" encoding="utf-8"?>
<comments xmlns="http://schemas.openxmlformats.org/spreadsheetml/2006/main">
  <authors>
    <author>Windows User</author>
  </authors>
  <commentList>
    <comment ref="R9" authorId="0">
      <text>
        <r>
          <rPr>
            <b/>
            <sz val="9"/>
            <color indexed="81"/>
            <rFont val="Tahoma"/>
            <family val="2"/>
          </rPr>
          <t>Driven by income level.  Selects the relevant assumption for spending</t>
        </r>
      </text>
    </comment>
    <comment ref="E13" authorId="0">
      <text>
        <r>
          <rPr>
            <b/>
            <sz val="9"/>
            <color indexed="81"/>
            <rFont val="Tahoma"/>
            <family val="2"/>
          </rPr>
          <t>=IF(Questions!$C$20=1,0,-100000)</t>
        </r>
      </text>
    </comment>
    <comment ref="G13" authorId="0">
      <text>
        <r>
          <rPr>
            <b/>
            <sz val="9"/>
            <color indexed="81"/>
            <rFont val="Tahoma"/>
            <family val="2"/>
          </rPr>
          <t>=-('Credit Card Data'!F14/12)*((24-'Credit Card Data'!G14)*((1+'Credit Card Data'!F14)^(1/12)))*Questions!$C$2</t>
        </r>
        <r>
          <rPr>
            <sz val="9"/>
            <color indexed="81"/>
            <rFont val="Tahoma"/>
            <family val="2"/>
          </rPr>
          <t xml:space="preserve">
</t>
        </r>
      </text>
    </comment>
    <comment ref="H13" authorId="0">
      <text>
        <r>
          <rPr>
            <b/>
            <sz val="9"/>
            <color indexed="81"/>
            <rFont val="Tahoma"/>
            <family val="2"/>
          </rPr>
          <t>=PRODUCT('Credit Card Data'!K14,2, IF(Matrix!$R$9=1,Questions!$C$3,INDEX($R$2:$R$6,Matrix!$R$9)))</t>
        </r>
        <r>
          <rPr>
            <sz val="9"/>
            <color indexed="81"/>
            <rFont val="Tahoma"/>
            <family val="2"/>
          </rPr>
          <t xml:space="preserve">
</t>
        </r>
      </text>
    </comment>
    <comment ref="I13" authorId="0">
      <text>
        <r>
          <rPr>
            <b/>
            <sz val="9"/>
            <color indexed="81"/>
            <rFont val="Tahoma"/>
            <family val="2"/>
          </rPr>
          <t>=-IF('Credit Card Data'!O14="Yes",0.03*Questions!$C$6,0)*2</t>
        </r>
        <r>
          <rPr>
            <sz val="9"/>
            <color indexed="81"/>
            <rFont val="Tahoma"/>
            <family val="2"/>
          </rPr>
          <t xml:space="preserve">
</t>
        </r>
      </text>
    </comment>
    <comment ref="J13" authorId="0">
      <text>
        <r>
          <rPr>
            <b/>
            <sz val="9"/>
            <color indexed="81"/>
            <rFont val="Tahoma"/>
            <family val="2"/>
          </rPr>
          <t>=-IF('Credit Card Data'!N14="No",(Questions!$C$7/1500)*75,0)*2</t>
        </r>
        <r>
          <rPr>
            <sz val="9"/>
            <color indexed="81"/>
            <rFont val="Tahoma"/>
            <family val="2"/>
          </rPr>
          <t xml:space="preserve">
</t>
        </r>
      </text>
    </comment>
    <comment ref="K13" authorId="0">
      <text>
        <r>
          <rPr>
            <b/>
            <sz val="9"/>
            <color indexed="81"/>
            <rFont val="Tahoma"/>
            <family val="2"/>
          </rPr>
          <t>='Credit Card Data'!H14*0.01</t>
        </r>
        <r>
          <rPr>
            <sz val="9"/>
            <color indexed="81"/>
            <rFont val="Tahoma"/>
            <family val="2"/>
          </rPr>
          <t xml:space="preserve">
</t>
        </r>
      </text>
    </comment>
    <comment ref="L13" authorId="0">
      <text>
        <r>
          <rPr>
            <b/>
            <sz val="9"/>
            <color indexed="81"/>
            <rFont val="Tahoma"/>
            <family val="2"/>
          </rPr>
          <t>=IF(IF(Matrix!$R$9=1,Questions!$C$3,INDEX($R$2:$R$6,Matrix!$R$9))&gt;'Credit Card Data'!J14,'Credit Card Data'!I14*0.01,0)</t>
        </r>
        <r>
          <rPr>
            <sz val="9"/>
            <color indexed="81"/>
            <rFont val="Tahoma"/>
            <family val="2"/>
          </rPr>
          <t xml:space="preserve">
</t>
        </r>
      </text>
    </comment>
    <comment ref="M13" authorId="0">
      <text>
        <r>
          <rPr>
            <b/>
            <sz val="9"/>
            <color indexed="81"/>
            <rFont val="Tahoma"/>
            <family val="2"/>
          </rPr>
          <t>=IF(C13="Airline",IF(Questions!$C$18=1,-0.1*(Matrix!K13+Matrix!L13+Matrix!H13),IF(Questions!$C$18=2,0.1*(Matrix!H13+Matrix!K13+Matrix!L13),0)),0)</t>
        </r>
        <r>
          <rPr>
            <sz val="9"/>
            <color indexed="81"/>
            <rFont val="Tahoma"/>
            <family val="2"/>
          </rPr>
          <t xml:space="preserve">
</t>
        </r>
      </text>
    </comment>
    <comment ref="O13" authorId="0">
      <text>
        <r>
          <rPr>
            <b/>
            <sz val="9"/>
            <color indexed="81"/>
            <rFont val="Tahoma"/>
            <family val="2"/>
          </rPr>
          <t>=SUM(E13:N13)</t>
        </r>
        <r>
          <rPr>
            <sz val="9"/>
            <color indexed="81"/>
            <rFont val="Tahoma"/>
            <family val="2"/>
          </rPr>
          <t xml:space="preserve">
</t>
        </r>
      </text>
    </comment>
  </commentList>
</comments>
</file>

<file path=xl/comments2.xml><?xml version="1.0" encoding="utf-8"?>
<comments xmlns="http://schemas.openxmlformats.org/spreadsheetml/2006/main">
  <authors>
    <author>Windows User</author>
  </authors>
  <commentList>
    <comment ref="G2" authorId="0">
      <text>
        <r>
          <rPr>
            <sz val="9"/>
            <color indexed="81"/>
            <rFont val="Tahoma"/>
            <family val="2"/>
          </rPr>
          <t xml:space="preserve">For loan balance, do as a penalty of (24-number in this column) X  (1+APR)^(1/12)
</t>
        </r>
      </text>
    </comment>
    <comment ref="J2" authorId="0">
      <text>
        <r>
          <rPr>
            <b/>
            <sz val="9"/>
            <color indexed="81"/>
            <rFont val="Tahoma"/>
            <family val="2"/>
          </rPr>
          <t>based on spending pattern survey, need to add this to estimate value if spending&gt;requirements</t>
        </r>
        <r>
          <rPr>
            <sz val="9"/>
            <color indexed="81"/>
            <rFont val="Tahoma"/>
            <family val="2"/>
          </rPr>
          <t xml:space="preserve">
</t>
        </r>
      </text>
    </comment>
    <comment ref="K2" authorId="0">
      <text>
        <r>
          <rPr>
            <sz val="9"/>
            <color indexed="81"/>
            <rFont val="Tahoma"/>
            <family val="2"/>
          </rPr>
          <t xml:space="preserve">Made adjustments to include bonus categories in points earned per dollar spent
</t>
        </r>
      </text>
    </comment>
    <comment ref="M3" authorId="0">
      <text>
        <r>
          <rPr>
            <b/>
            <sz val="9"/>
            <color indexed="81"/>
            <rFont val="Tahoma"/>
            <family val="2"/>
          </rPr>
          <t xml:space="preserve">If fee waived do not subtract out.  If not waived subtract out.  </t>
        </r>
      </text>
    </comment>
  </commentList>
</comments>
</file>

<file path=xl/sharedStrings.xml><?xml version="1.0" encoding="utf-8"?>
<sst xmlns="http://schemas.openxmlformats.org/spreadsheetml/2006/main" count="274" uniqueCount="154">
  <si>
    <t>㜸〱敤㝤㜷㥣ㅢ搵戵扦敥㤶搹ㅤ戹慣挰㌶㍤㘶〱㔳㙤ㄶ戵㤵戴攰挵㕢㕣挱挶㌶㙥㄰㌰㡢捡挸㕥扣扢㌲㤲搶㠵㙡㐲愸㈱㤸㐰㐲〲㌸愱㈵㤰搰ㅦ愱〶〸㄰㐲㜹㠴〷㈱㠴ㅥ㐲㑤㐸㐲敦㄰〲晣扥摦㌳㌳搲㐸ㅡ慤ㄷㅥ晥晣昸攳挹昲搹戹攷㥥㜳敥戹攷㝢攷捥㥤㝢慦㘶㍣捡攳昱㝣㠱て晦昲㔳挷㠳敤ㄶ慣捤攵㡤晥㤶敥㑣㕦㥦㤱捣昷㘶〶㜲㉤㥤搹㙣㝣敤散摥㕣扥ㄶ〲㕡㑦㉦昲㜳昵㍤戹摥愳㡣挶㥥㔵㐶㌶〷愱㝡㡦愷戱㔱慦㐱晥㘶搶㝦㥦㥤搰愹愵搷㤱㐰捡愳㙢㈴つ㈴㡤㈴㍡㠹㤷㘴〴挹㐸㤲㔱㈴愳㐹㥡㐸㝣㈴戴慢㙦㑥㌲〶㘴攴㔸㤰〵摤㕤㜳ㄳ㐷挰换〵昹㑣搶㤸搴扣搸昴愵㍤㄰㘸〹戴〴愳慤㉤晥㐹捤摤㠳㝤昹挱慣搱㍥㘰っ收戳昱扥㐹捤昳〶ㄳ㝤扤挹晤㡤戵ぢ㌳㉢㡣㠱㜶㈳攱て㈵攲攱㔸㈰摣摡㥡㙥㙢㡢㡤ㅣ〷挳㜳扡扢收㘵㡤㜴敥㙢㌲戹〵㑤捥敤敥㙡㌹挰挸㝦㑤㈶户㠴挹〳扡扢愶㘶晡攳扤〳㕦㡦捤㝡攲ㄴ㥡㙡㈴㝢〹愸㘱㘴㝢〷㤶戵挰改㤲㈰㈳ㄵ㙤㤹㡥㘸㈷攳戹㝣户搱搷㜷愰㤱㈶㤶㈳晢ㄹ㌰㈳㙢っ㈴㡤摣攸晥㘹㙢㤲㐶㥦㤵㥤㙢散㕦ㅣ捦ㅥ㄰敦㌷敡㜸搰搴㙦㘲㌶㉢㘵っ攴㝢昳㙢㐷昵㉦捡ㄹ〷挶〷㤶ㄹㄴ愹敦㥦㌱搸㥢慡慢㔳㜵㜵㥥摡㕤摤㥣ㄱ㘰㕡愶㘷㤳摤换攳搹扣愴〸㔹挰㑤搶搱㍡挴昱ㄲ户搸㠲㥡换戴〸搲㠲摥晥晤㡤散㠰搱挷㐲〸摤挴㌲㈱㠹㠹ㄹ昹㐲㜰散摡㄰ㄷ㌵挲㍡㠷㔸ㄵ㤶愲㙦㐵戲㌵㠸戶つ㐸㙤㝢㔷㐴摦㤶慣敤㐰㔴摤换㌸〷㥤㉡㍣て㙡㝡攲㌵㍤㠹㥡㥥㘴㑤㑦慡愶挷愸改㐹搷昴㉣慢改㔹㕥搳搳㕢搳㜳㐴㑤捦ち挸搸㥦挶㠶㠶ㅡ敢戳㈶搰㜷捦㘶㔷扤戲摦挵㍢晤㜶攲户捥㝡敤〴挵搳㑥捥扦昱㌸搰户〷搱㥡㐱敡摡扢〲㝥㝤〷昲㜶〴㔱敡㌹昸㐰㍦㝡晥戲晡挷㥦㍤㜳挸昴ぢ㉥晤晥扦扦户摦慢扢㉢㥥戲㘲㘰〲㠵㜷〶搱㜶〱愱㠱㤰扥㉢㜹扢㠱㈸昵愴㘵攰晤扥㘳㍢搲户摦搷昵㕦㤱扡昳捥㜹㝢晢摦㉢㥥敥㘲㘰てち㑦〴搱㈶㠱搴户㑦攸㥡搰慡敦㐹㘶ぢ㠸㔲㡦㕡ㄶ㙥㝤㙦㝣搷慣㍢㤳㜳慥散㝣敥戱昶ㅦ扣搲愴搸扥挴㠲㥦挲〱㄰㉤㐸㔶㝢㔷㑣て㤱ㄵ〶㔱敡て㤶晥㘱挷㍤昰㜲敥戰ㄳ愶㥤㌴攷扡㌷摥㍣敦て㔹挵㙥㐶昴㈳ㄴ㡥㠲㘸㌱戲摡扢㐲㝡ㅢ㔹㝢㠳㈸㜵慦愵晦攸㡣〷晢晢㥥摤愹晢㝢摢㑦摣晦挴㠷ㅦ晥㤹㘲て㈵晡㤳㈹摣づ愲敤㑢㔶㝢㔷㔸㥦㐲㔶〷㠸㔲㜷㕡晡㘷㍦㝤㜴挷㥣摢搲ㅤ攷㍤㝦搷㍢㠹㥤㔶㡣㔱散摣㐴扦㡢挲摤㈰摡㔴ㄲ昸扦㜷㜰㙦㝤ㅡ戹搳㐱㤴扡搵㌲昱晥㘳㜳捦昹晣戳㘴搷㔹㕢㑦晥攰愵昱搷㥥愲搸㈴挴挴㑣ち捦〲搱昶㈳慢扤㉢愸敦㑦搶㙣㄰愵㝥㙤改扦晢㑡昴昲散㤴㌳㘷摥㜰敢づ愷㉦㙡㑦㕥愷搸慢㡡晥〱ㄴ㥥ぢ愲捤〳㈱㡡〱㝤㍥㜹〷㠲㈸㜵戵㘵㘰晥㙦㜶敥㕦扣摢户扢慦晡换搳摢ㅣ㝢攳㠶慥㝡昶挸慤㙥攷㐱昹㈹搶㤹换つ昶慦攴㜵挳㍡晤愵㤳敦㥦㥡换捦㡢㘷晢㜳㕦㙦㍦㠱㕥㘲㘳ㅤ㐵㘷慥㝦搳㜷ㄴ㈸攴㙢改㈸戴㠵〸㜳攴㠰㑣戶ㅦ㔷慡㌹㐶㝣愰㍤ㄸち㠴〲㉤愱㔸挸晥〴㈶㉤挸愷愶ㅡ慢摡㕢㠳戱㤶㔸戰㌵ㄲ愶㐴慢扦㑤㕦㐴ㄸㄷ㠳㘸㑢㐰㙡摢てっ敡〷㤱㜵㌰㠸㔲㤷㔹挸摥戱攸慡攷慦戸㙦㔶攷㑦㐳愷㕣戲㑢搸㜷㤴攲㘵㤶攸㙡㠷㠰挴㥣㘵㠷㘲慤搱戶㤶㔸愴昰㈹㤴ㅤ㙤つ戵㠴㈲搱㘸㙢㌸ㄴ㡤〴摡㘲㠱㔶晤㔰㘸敢㑢㘹攷㌰㄰㤴ㅥ搲㝢挸㍡ㅣ㐴愹ぢ慤搲㤷㕣扦昴㑦扢㡦扦㜱收㠶つㄱ晤㉦㥦㝥㌲愰㜸㝤㤷㠶㤹愰㜰ㄲ㐴㑢㤱搵摥ㄵ搵つ戲搲㈰㑡㥤㘷改て慥扦㘳搲摤攱㤶㘹户㉥㔹晦㜱㜲挳㈷㠷㉡づつ㐴㝦㌹㠵㝢㐱戴㈳㐰搸戰㠳晡ち昲晡㐰㤴㍡挷㌲㜰搱愷㑢ㄲ㈷㡦㕤㌲敤攷㜷敦㝦挵㜶㉤摦㕥愰㌸慣㤰敡て攰愰愴晡攱㐸捣㡦㙡ㄶ㍦ㄱ㍢昴〱挶㈵ㄴ〸〷摡愲㠱搶㜰㌸㄰づ敢ㄹㄶ戵ㄲ㐴㍢ㄲ〴搵て敢㔹戲㜲㈰㑡㥤㘱㤵㙥ㄸ㝤敢ㅡ挷㙦搵戹㍥㝤㙤㝡挷搱㡤㍢㉡㡥㘷愴昴㐱ㅣ㤴㤴ㅥ㠸㠴挳攱㤶戶㜰㈱昸㔱扢昴愸㍦摣ㄲ㙥昵㠷㕢挳〲㠰㍦摡愶慦㘲㔱慢㐱戴㌵㈰戵敤昳〳晡㕡戲㡥〲㔱敡㈴慢昴㝤慥㍥㘹散〳㘳㜶敡扥愶㘵晢㥤捥ㅥ摤晦戸攲㐰㑡㑡㍦〶〷㈵捤づ搵ち戵愰㕥〱扢昸搶㐲改㤱㘰㑢㈴ㄶづ〴〲愱㐸㙢㌴㄰搶㡦㘵㐱挷㠱㘸挷㠳㌴戴捦㡦戴戶㠶㈲晡㍡戲㑦〰㔱敡㌸扢晣㠷㜷㜹㝤慦㜹〷捤㕤㝦敡㤱㥤ㅢ㍥㝥攲戴㤱㈷㈲㝢扥㜵慤㥣㥡㡤慦挶㠰愳㌸㤴〹戶昸昹㙦攳㈳㌸っ攰搲慤改㘸㍡㄰㐸戵晡攳愱㜸㍤慦戶挳ㅤ㍡昰昲㍣㌲扤愴㜷㈰㤵㔹㉤㘳㠹㤱改改扤㝤㜹㈳㉢㠹愶㌴晥㤸攳㈱㐹㡦㑡㑦㕢㠳㔱㘴搲ㅣ㜶㡣㑤㜷ㅢ搹㍣挶㕦昹戵挵㉥㘶扢慥㜸捥㈸㈶㈷㕡戶扢㌲㠳〳愹摣戶敥㤹ぢ昲昱扣戱㑤㜹㕥搱㐸㠵摡〲っ捥㡣㥣戸㌴扥㕣㙤㜱扣㙦搰攸㕣搳㙢㘶㝦慢㉣ㅢ挳戴㑣愲㝡敥昴慣㜱㘴㈱户挲愳㑥摣て慣ㄲ摢ㄵ戵㌴戳㑣扦㥡扢㤷㘷㜲挶㠰戸㌷戱㝦㕥㙦㜲㠵㤱㕤㘰昰㙥挲㐸㐹㔵挷㌱换ㅡ㉢㑥㥣㍢㠰㡡㘲昴㤷摡搱挹㘵愰㡤㠱㤴㤱㠲扦㉢ㄱ攵戵ぢ攳㠹㍥㘳㡢ㄲㄱ戳㑣㘴㙣㕤挲㥥㥥㐹づ收扡㌳〳昹㙣愶慦㌴愷㌳戵㉡㡥昱㘹㙡㑥㈶㘵搴挹挷㘳㔲攵愹慤㔵捡戳㥢摢〵㡥戶㜳ㅣち㍡ㅡ〹〷㥣㐳ぢ㍢ㅡㄱ㠵㕤㠷㤰〵换㌸㜰㌴㌲捡敦㍥愴㈷捥㐶㐸㘹晦㤰搲㉥㡤㤴㑡㕢㤵㥥㜸㉤〷〲ㅦ攰搰㘷昰慣慣㤹㔰摤㘴戱㕤㙥挴㔳〷㉡扣㜹愴昴㄰㐱ㄳ戳㠵戶户㘹㠵㙢㙡挶㔸戵㥦戶ち㜷㈱㌳攳〳愹㍥㈳㍢攴慤慦愲㐷晡㜷㐹㑥㈲㌹㤹攴ㄴ㤲㔳㐱敡㔷愳㡦慢ㅡ搱㍡㐸愸㌵㙡㙤晤敡摥㔴㝥戹戶摣攸㕤戶㍣てㅥ㙥㤹ㅢㅢㄹ敥㡢昰㥦㔷换摢㜱捦晣㉣敦挲昵搳㐹扥㐷㜲〶㠸搷敢搱扥㡦扦ㅥ捤慢㥦挹㍦敢㐱㥡散摢戰㘶戳㘵㝡㍤昵扣挵昸昲㌷㐲㈸搴愳换㝤ㄷ敥㡡㜳昵晤戰㥢慢慤㜵㡢挶捣㜸㙥㜹㥥㈷攲㤰㤹散㔳昵戳㐸㝥〰㌲昲㙣㤰㌹㌳㡤㍥㥣挶㕦搳つ㜵㍤㙦㥥㌶㝡敢挶㙢敢ㄶ晤ぢ搶づ㈴㤷㘷㌳〳㤸慣㤸ㅡ捦挷㍢㤳戸㍦捤愹戸搶㍦㍢搳㍤㤸搷晡㘷昶攲捦挸晥〳㡤㤵㐶㍣摦㡤㕥㍡㍦慡㝦㌶敥㙤愵ㅢ㥤㤵㕡㔳摦㙦摥㤶㑥㌵㜲㐹㥤昷慦戳搰㉢慤搱㜰㠴㙥㜶㘴㍦晢ㄹ㘳㑤㥥愶ㅢ晡㌱挲㐵㙢搲㈱㌴㔱戴捣㈳㙡㡥ㄲ㥥慤敤戵㔲戰攰㤳㐳㠷㤵ㄱ挲㌰㉤㜹搸㜰㜰〱挵㈵扤捥愲攵㈷搰愲㝣㙦㕦慥挵㡡㙥换搴っ㈶㌷っ㤹慥㘱搴㌵つ敤㑢ㅢㄲ慢昲昳㥣㌷挰㜳㤳〹搳㉣㕣㤹㤱捤っ慥攴搸昶敢戲㐳㕢ㅥ晤ㅣ㤰ぢ摦戹㘲㥦㥤㝦㝡敤ㄷ搶摦攳㜱〶挹㐷攷㍤戲捥收捥㈴晥挸㐷㍦ㄷ㝦扣㐳攵搵昳㙥摡戵愳慤㜲慦㕥て昹㤱晤愸敤挲慣㈱㤳て㡤㤲㔸扢搲ㄸ搵扦㈴㤳㕤㤱挸㘴㔶㄰晣搱㤲捡㉤㌷㡣㍣敦攸㐷㔸ㄳㄸ㍣㔶㑡搵搶㤶摣扢㍢㙥晤㌹ㄷ愰㥤て㌲慡戳慦慦搹戶㤸搳㉥〰慢ㄶㄷㄴ㙤〳づ戶敤捥ㅡ愹摥㝣㜳㜷㍣㥢㙡挶挵㡥搳㔹捤慢㘲㉤㙢晡㜲㙢㔴ㄲ〱攰㕤㜹挷〷攷摥㍦昵摣㥥晤扥攷扦㘲慦㡥昹户㝤愱ㄲ㔶㐶挵晤㍥㙦昳㌹晥搱㉦㈴戹㠸攴㘲㤲㑢㐸㉥〵㔱㠷㐲㤵扤搵㐵㐸㤴昶㌹扦愰捣㘵㈴㤷㠳愰捦ㄱ㄰搰攵晣㡡㍣㜶㌹㕥㡦摡ㅥ㝦搸捤攸㔷㤲㕣〵愲㜶〰攱ㄹ改搱慦〶愹ち㙢㌳㈵㉡㘰扤づ㕣慦㍥㐴㥥摡ㄱㄲ㠴㔶㘷㈸㜵〶㑦㘷攰搴㉣㉢〶ㄵ挱㤹㘹㘵㔴捣㘵㑣㠰㥡〴攷㔶ㅡ昹つ挹㙤㈴户㤳摣〱愲扡慡〶攷㑥捡摣㐵㜲㌷㠸㈳㌸昷㤰㘷〵㘷㘷ㅣ㑢㜰敥㈵昳㍥㄰挵㈹ㄲ㌳㌸昷攳愸㙡㜰㜶愱㐲㐵㜰ㅥ〴搷慢て㤱愷㜶㠳㠴㕢㜰昶慡ㄶ㥣ㄶ㉢愳㘲㥥㘶て㔸㤲攰㍣㐶㔷晥㑣昲㌸挹ㄳ㈴㑦㠲愸摤慡〶攷㘹捡㍣㐳昲㉣㠸㈳㌸捦㤱㘷〵㘷㈲㡥㈵㌸捦㤳昹〲㠸摡ㄳ挴っ捥㡢㌸慡ㅡ㥣㐹挸慣っ捥㉢攰㝡昵㈱昲㔴ぢ㈴摣㠲㌳慥㕡㜰挶㕡ㄹㄵ㔳㔰㝥㔸㤲攰扣㐱㔷摥㈴㜹㡢攴㙤㤲㜷㐰搴攸慡挱㜹㡦㌲敦㤳㝣〰攲〸捥㐷攴㔹挱〹攰㔸㠲昳〹㤹晦〶㔱㈱㄰㌳㌸㥦攲愸㙡㜰㠲㔴愸㘸㌹㥦㠳敢搵㠷挸㔳㘱㐸戸〵攷搳捦慢昴㌹晦戶㌲㉡收搷㈲戰㈴挱㘹㔰㜰愵㤱㐴㈷昱㤲㡣〰㔱敦㐳搵扤捦ㄹ㐵㤹搱㈴㑤㈰㡥攰㙣㐶㥥ㄵ㥣㈸ち㤰攰㡣㈱㜳㉣㠸㙡〳换っ捥㌸㈴慢〶㈷〶戱捡攰㙣〵ㄵ慦㍥㐴㥥摡ㅢ㝡㙥挱㜹戱㕡㜰㕥戰㌲㉡㈶て㈷挳㤲〴㘷〷晡扥㈳挹㑥㈴ㄳ㐸㜶〶㔱捦㔴つ捥慥㤴搹㡤㘴㜷㄰㐷㜰㈶㤲㘷〵愷ㅤ〵㐸㜰昶㈴戳〵㐴㑤〱换っ捥㕥㐸㔶つ捥扥㄰慢っ㑥㄰㉡㕥㝤㠸㍣搵〱㍤户攰摣㕦㉤㌸昷㔹ㄹㄵ㌳愳㕤戰㈴挱搹㠷扥㑦㈶㘹㈷搹㤷㘴ち㠸扡慢㙡㜰㍡㈹搳㐵搲つ攲〸捥㌴昲慣攰㜴愳〰〹捥っ㌲㘷㠲愸㘹㘰㤹挱㤹㠵㘴搵攰㑣㠵㔸㘵㜰㘶㐳挵慢て㤱愷愶㐳捦㉤㌸㔷㔷ぢ捥㔵㔶㐶挵㥣敦㑣㔸㤲攰㉣愲敦㡢㐹㤶㤰ㅣ㐴㜲㌰㠸扡慣㙡㜰づ愱捣愱㈴㑢㐱ㅣ挱改㈱捦ちづ愷㤱㈵㌸㜱㌲ㄳ㈰㙡㝦戰捣攰㈴㤱慣ㅡ㥣晤㈰㔶ㄹ㥣㌴㔴扣晡㄰㜹㙡㌶昴摣㠲㜳㑥戵攰㥣㙤㘵㔴㑣㘸ㅦ〰㑢ㄲ㥣っ㝤㕦㐹㜲㈴㐹㤶㈴〷愲捥愸ㅡ㥣㐱捡慣㈲㔹つ攲〸捥㕡昲慣攰捣㐵〱ㄲ㥣愳挹㍣〶㐴捤〷换っ捥戱㐸㔶つ捥㍣㠸㔵〶㘷ㅤ㔴扣晡㄰㜹敡㐰攸戹〵㘷㙤戵攰慣戱㌲㉡㈶敢ㄷ挱搲㄰ㄳ㘰㈵㔳攲㍥挸㤶㑣㠰㔵㑣敤㤸㜷㤷晦㌷㠱昵㡤㥢挰㉡㥤扣摡㘳㈳㌳㌶㘵搳㔷㔵㈷㉢㑥㐴㠳昸扦改㥦昲㥤て收昴捦㘹散〶㔶㔹ㅤぢ攲㔴晡搱扦㠷㙣晤っ㤲敦昳㙣㉦摥㐰慤㌷㤳㙡㌱ㄴ愴㔳㌹㡢㐲㍦〰愹㍦〸慣愱愷㌲㜰扡㌶㐱愸㡥㙢㘸愳晡愷ㅡ改㌸戶㌴挸昴㠳㡡晦晦㥣㥤愸挳㠶ㄱ搴挰㥥㥡ㄸ扡ㄲ昰㝤ぢ㔴㐲㉢㥦搸㉣㕤㜰挷㌶㠰搴っ㘳㘰㈱㙥挱㜳ㄴ晦扡㈶ㅤ扥㉥㍢昴㐹㍦ㅢ㤵戶㍦昵晤㘸っ挳慦ㄳ㌵ㅢ㔶㜱收愸愷挷搳㐸㙢攴㘸㍦㘴ㄸ戹㕥㔷㌱㡣㍦ㄷ㌹㕥㥤昹㔵昲搴挱㌰㔰戸㙡㘸ㄷ搰ㄲㅡ㡣㜹㠷㥣慣㜶攵㐸㔸ㄹㄵ㡢㠱㠷挲ㅡ慦ㅥ晡㠵㌰愴づ慦摡搲㉦愶㐷㤷㤰㕣ち攲㘸改扦㌰㤳㙡㈹㡣㐸㑢扦㡣㐲㤷㠳愸ㅥ戰搸摡昵㕦㈲㘵㝦搴ㄲ㤴挱㈰㤲愷㕤〱㉡㑢㠷ㄵ㠱戸ち㌹㕥㥤昹㤵㠱㤰㍣㜵㌸っㄴ〲愱㌳㄰㘶㄰收㔸㜵慤㤸㈶㤸㙤㘵㔴慣㐹㈶㘰㐹挶ㄶ㌷搲挸㑤㈴㌷㤳摣㐲㜲㉢㠸㥡づ㔵昷晢㤹摢㈸㜳㍢挹ㅤ㈰㡥挰摣㐹㥥㌵戶㐸愲〰〹捥摤㘴晥づ㐴ㄹ㘰㤹㘳㡢㝢㤰慣㍡戶㐸㐱慣㌲〰昷㐱挵慢て㤱愷搲搰㜳〴㠷㔶㌶㠰愸㔰戵攰〴慤㡣㡡〵搷攵㔰㤳攰㍣㐲摦晦㐸昲㈸挹㥦㐸ㅥ〳㔱㤳慡〶攷㜱捡㍣㐱昲㈴㠸㈳㌸㑦㤳㘷〵㠷㙢戸ㄲ㥣㘷挹晣ぢ㠸㕡〱㤶ㄹ㥣攷㤰慣ㅡ㥣㈳㈰㔶ㄹ㥣ㄷ愰攲搵㠷挸㔳㝤搰㜳ぢ捥搶搵㠲戳㤵㤵㔱戱㤸㥣㠱㈵㌹㝤晥㐹户户戰〲〱㘶改㐷㝦つ搹晡敢㈴㙦搰扢攲㠵攲㉤㌳愹㔶㐲㐱㠲昰㌶㠵摥〱㔱㔹戰攴昴㜹ㄷ㈹晢愳㐶愱㡣挲改昳㍥㜲㘴改戹攲昴昹㄰㌹㕥㥤昹㤵〱㤲㍣㤵㠳㐹㐷㄰㈸㈹㉤愴戶㕡㄰㙡慣㡣㡡㌵敤㔵戰㈴㐱攰㌹慤㍣㔵㠳愰㙡㔰㐶つ㐹㉤㠸㈳〸昵㘶㔲慤㠶㈱〹㠲㐶愱〶㄰戵ㄶ㉣〹㐲㈳㔲昶㐷㝤昴㤹㈳〸㕥攴挸ち㜸㐵㄰㐶㈲挷慢㌳扦㌲〸㤲愷㡥㠲㐹户㈰扣㠱〲㕣攷㘱㕦户㌲㉡㤶搶㡦㠵㈵〹挲㌸ㄴ愷晥〵㌱昶ㄷ戶挷㠵扦晡㤶昴㘶㉢㤲慤㐱ㅣ㐱搸搶㑣慡攳㈰㉢㐱搸㡥㐲摦〲㔱敢挰㤲㈰㡣㐷捡晥愸ㄷ㥤㐱㘸㐶㑥㘱㈹扥㈲㄰㍢㈲ㄷ㜳慥愰㤵㠱㤰㍣㜵〲捣扡〵攲挹㙡㠱㜸挲づ㐴搹ㅡ㝦晤㜷㘱愹㝣搱㐲㌶搰ㄵ㔶㍦ㅤ〳搳搱㄰搶搲㡢〶㝡昳戹ㄱ改捥挱㝣㘶㝡㙦ㅥ㈳㠷㤱㘹㄰ㅣ㡡捡㌶戲㔰攸㔰㥡㤸㕥摣㙢慣收㤸㘱晢捡㉣散㉤散ㅥ捣攵㌳戲ㅥ㌳扥㌲㝦㙡收㠰㑣㝥㙡㙦㙥㘵㕦㝣敤〴㤷㙣㌳㘷挹㜲㘳〰㉢搷㔹㉣㘰㙦㑣㈸戳㜲愵㤱㜲昱㜱㐱㘶㌰㥢㌴㘶㑤晤㈶慣㝤㉢㜳㘱挹㠳戵ぢ㡣攰搴捥搵敦ㅣㅣ㜱ㅦ〷㙣㙡戰摥愱扥攲搲㈹㕢愱㐷㥦挴㈶㡢㌲搱搴昵㍤搹っ戱㙡㜹ㄲ㔸㐳㌷ㄱ挷㙡晡〸〸㝢搳㠰搵攴㡤戲戶㙢捣ㅡ挸昵愶っ慦㤵㥡搳㍢㌰摡㍡㥣㍢㤸㉦挹㠹慦ㄹ㘳攵㘰㔱㘶敥〰愰㑦㘲攵攵㥢㠰ち㉡㠶㡦〹㠹搲昰敦慢〵摡㌴攳昱扣㉤㐳㉡愴摥㍥ㅥ㈷㝢㡢ㄵ敢㤳挱㜰㕤㈳㉢㥣㡥㌸㜰㙣㐶攰㥤挷㈸㠶扢挰㙥㘴㡡㝢搳〴〵㜳㌳摡㘸㤱㌰搰挰戱愵户捦ㄸ㔳㥡㤴㝢ㄵ㍤摤㤹挸㘵晡〶昳挶攸挲㤱㥣攸㝡晡㐰愳㉦捥㡤㈵㈳ぢ㐷昳㤲㜹㙣扤㈹搸攳愶㤱㙦づ㐲㠸㐸㥤㠵㤲ㄲ㥣戴㈱ㅡ㙦㔹㈵愰晢ㄵ㔱挵戵㌴㉤㥦㌷愷愸昳捦攳攷㔷㔳㍣昶㠱㤷ㅦ㑦㍤户㈳㤴摦㡣㤴昶戵捥㥤㈳㍣㤳挶搸ㅢ㥡捣ㅥ㑥㍡慦㤱㌶㡦㥢㌶㐶愵愵摦挳捥㉣㙥攷㙣攲愹搳㠷㙤昶昹摥㘴扣慦㙦敤攸昴慣㠱㘴摦㘰捡㤸ㅤ㑦ㄸ㝤㜶㥦捤敤㡢摦っ扣攴ㄷつ㈶㔶㐳挴挵ち捡㉣晣慣挱摥愷昲㤵扢㌹㡦扥㤷㝤㔹㠵つ慦ㅥ戰捥扢㔳ㄱ散㉦扤㑤挷ぢ愵捤㡢㥢捣㘴㤳㍣扡戶ちㄶ晢㌴敥㔹㈸散昴㤱㌳捥㈱㌶㍢㌳㍢㠳㕤㔸㈹〷㙢㘶慦挹晡挶㥣㔷〲㤳愶㘹㕦昵〲㠳㔸攱昳戶㌵挶㐲愷㘷愶愷昰ㅡ挳㤳攳㜴愴换㜷㍢㌸㑥づ戹昶㑢㈷挸ㄹ搱㈶昶㘰收挰㘱㘱㙦扥捦ㄸ㤱㤶㝣㌹㙥攴㈹挱㘸㌶愴ㄷ㉥挷捥㠱愹愳搲㌳戲扤愹扥摥〱㠳㠳㄰散ち攴てㄳ㘶ㅢ换戰㝦㙤㕥㈶搷换扤搰愳搲ぢ戳昱㠱摣㑡㙥㄰㐹慥摤扣㈴㈵㘰搵愷扢㝡〷㜰〲㤹㘵昲戸㈹扤㘰㜹㘶㌵㝥㠶㌳搸㍦㌰㈳扥㌲昷㡤〰ち扤㤰昵㌱捦慡ㅡ㔵㔳愳ㅡ㙢ㅡ扦敡戵㑡ぢ攲晣㘸敡捡㈲㐸戹攵捤㥤扤搹搵昱戵戸ㄳ㐱㌱㕣扡慣㈱戱攰晢ㅥ㡥㠶㌸㠷㠹㥣戵愳㤰攷㌰晤㉣搹㙡敥扡㥤愹昰扢㈶㡥㙤昴㄰㕣ㄹㄹ〶㤹㌵㘳搱慣攲㍥搴晦捤㡦㠹敡捦㠰攱㈱慥づ搲㔲㑡昶扣㡤㌶㕢て㜹㙣㑣扡㌴〲愶捡㕢愴㌷㉤㌲㙣㥣戸愰㔲㥣㠷搳戱ㅤ㘹㈴晡〲昴挶搸挵㠵㙥㜸戴㤹攰〸て㝢捡㜳㔶㕥㜷愶扦㍦捥搶挶㤶扡〰㕤戹搱㈸挳㙤㜴㉥㝡ㅡ㐴㥡愴挵㡡慦〱㉢扥㐶㔸戸㐲㜳ㅦ慢ㅣ搳㔶㘶㔹ㅣ搰㉤敦敦㑤㌶㌲挱扤愶摦㠸㘶㡡ㄶ㔴㠷挸摢ㅦ㘹慢ㄸ扢㤶㑦㔱㥡扢㥣㠰㜶ぢ㙥㈷ㄸ㍡愲㡦挶㕣㈳㤷㜵昵ㄵ㌷〹愲昵捡㙤㤵ㅥ㠱㌵摥换㘲〷㤷㜵摥㌸挶㘴攰㐸扦愴捥愴〰晥敢㔱㠸昲㠰晦敢捥〲ㄹ㜲攳㔶〳〴扣戳㌳昱搴㜴㙣㐷捥㘴ㅢ慣摦扥㌵〲㕡昶㌲㔹ㅦ昷敡㜵㘳愳㉢昶ㄴ慤挲搰㌸摢㐸挶〲㙣㠳慢攳㉥㍦捤挴㤰攳㑤㑦㝤晤㠸㐶户戲㘶搹戶㈶㔸㥢㥡㥣扦〹㥣㔵㘱晦昵昹戱㈹昴摤敢攵挸㐲㡦愱㍡㝡ㅢ敢挴㕤㠰慣㑦㤹挰摥ㄴ搸〷愴晥ㅣ㘴㤶㥦㈵㔵㌷戶搵㐲戸扥㥦ㅢ敥ㅡ晢㔹ㅤ㡣㐰㌴㙣挳挳挶㍤㠴㐴ㅢ搱㜸㌶昲昵挹㌰晢㍦て㍤挴戵㜱㡦㍡ㄷ挴㉥㥦㘷扡攵㘰㍢换摦ㄷ㐴㕤〸㈶敦㔳〵㌶晣㥣〷㍣愰㈰昷㈸㥤㌸挶搵㐳㕤〴ㄶ敦㔳散㡦〳㐹㡣慥扢㉣愹㡢㤱捤ㄱ㌶㌱摣搸㘸㑤㕤〲㌹㡥搸戰㠰つ㜵㈹㕢㠶っ搳㉣㘳㤷㈲㡢挳〶昳㔳昵挲愶㝥〱〱㕥摣㍣摡㜴㘸㡥敤㡡て慣㘸捥愴㥢㍢晢戱㐹㍣ㄹ挷挶戲ㅣ收散攰㔰㔹㡦慡㉥㠳ち㝢㔵㝤〶搴搴攵㌸㘲㙦〵㐹戳昵捥〲㜷攳慤㤷㕢挳〸扡扥ㅦ㡤㔸〹㜵㈵づ散㠸㤳㘹㐵㝣㝦挸攸戳㈹㜸㤵扢挰ㅣちㅣ㐰㠱慢㈱挰㘶愱捦㐵慡㠰攴㜵づ㌵敥㌲戵散捥愳摡㝣慡摤ち愶〳挹〵攰挱㉢㐱㜲㈱㡥㠹攴㙦挰慡㡥攴㈲㑢敡㌶㐸つㅢ挹摢㈱㙣㈲戹ㄸ敡㐵㈴て戲㡣摤㠱晣攱㈰㜹㈷攴㑣㈴て愶收捣戵昱扣戹㌱㤰㤵愸挰敦㉥㐸ぢ㝥摦㠶戰扡ㅢ愹ㄲ晣づ〵㜷攳昸摤〳㌵㈲愴㉦愵ㄱ㉢愱敥挵㠱ぢ㝥㠷㐱㐶敦愱攰㝤敥〲㠷㔳㈰㑥㠱晢㈱㈰昸㈵㤰㉡攰昷愰㐳捤㠱㕦㤲㙡㈹慡㍤〶〱〷㝥㘹昰攰㤵攰户っ挷挴敦捦㘰㔵挷㙦戹㈵昵㌸愴㠶㡤摦ㄳ㄰㌶昱敢㠵㝡ㄱ扦ㄵ㤶㌱敥㝥ㅢづ㝥㑦㐳捥挴慦て㥡㑤㤸昲挹㉦㕦㙤攴昲捤〷挶㔷昶愶㔸㤳ち㄰㥦㠱㡡㠰搸てつ昵㉣㔲㈵㈰㘶挰摤㌸㠸捦㐱㑤㐰㕣㐹㈳㔶㐲㍤㡦〳ㄷ㄰㡦㠴㡣㥥愵攰ぢ敥〲㌹ち攴㈹昰㈲〴〴挴㐱愴ち㈰扥攲㔰㜳㜴愷慢愸戶㥡㙡㙦㐰挰〱攲㕡昰攰㤵㠰㜸ㄴ㡥〹㈲㜷搰㔵〷昱㘸㑢敡㉤㐸つㅢ挴户㈱㙣㠲㜸っ搴㡢㈰ㅥ㘷ㄹ攳㉥扤攱㠰昸ㅥ攴㑣㄰㡦㠷收搸㙥っ㑤㥢攷㜱㠲㘲㘰戰扦搹晣ㄹぢ慢㔳㠱攴晢搰ㄳ㈴搷㐱㑤㝤㠰㔴〹㤲摦〱㜷攳㐸㜲㑢愰㈰㜹㈲㡤㔸〹昵〹づ㕣㤰晣㉥㘴昴㤳㈸昸㙦㜷㠱㤳㈹㜰ち〵㍥㠵㠰㈰㜹㉡㔲〵㈴戹㐹搰戶敢㌸ㅤ㑦愳摡改㔴㙢㠰ぢづ㈴捦〰て㕥〹㤲摦挷㌱㤱攴㜶扦敡㐸㥥㘹㐹改㤰ㅡ㌶㤲摣㌷㘸㈲戹ㅥ敡㐵㈴㝦㘰ㄹ攳㤶挲攱㈰挹扤㠵㈶㤲㘷㐳㜳㉣㌷搹攳ㅥ㙤㈰ㅦ敦㙢㥥㍢㘰㌴捦㡢攷㜲慣㑥〵㤲摣㡥㈸㐸㥥〳㌵搵㠴㔴〹㤲㍦〲㜷攳㐸㙥〶㌵㝣㍤晡戹㌴㈲㜱挳㕦㙥㘰戴㈳㑥愶㜵〱晢㌱㘴昴㥦㔰㜰慣扢挰㜹ㄴ㌸㥦〲攳㈰㈰㐸㕥㠰㔴〱㐹敥㘸戴敤㍡㤰摣㐰戵㥦㔲㙤〷〸㌸㤰扣㄰㍣㜸㈵㐸㕥㠴㘳㈲戹㈳㐴慡㈳㜹戱㈵戵ㄳ愴㠶㡤㈴㌷㌹㥡㐸㕥〲昵㈲㤲㍦户㡣㜱晦攳㜰㤰摣ㄵ㜲㈶㤲扦㠰愶㡦昳㠶㐶慡㜹づ愶ㅡ攳换㡣收㠹慣㑡〵㡡摣㌷㈹㈸㕥〶ㄵ戵㍢㔲㈵㈸晥ㄲ摣㡤愳挸㡤㤶昸㝡昴㕦搱㠸㡤㈲㜷㕡摡搱㈶搳㐲昱ち挸攸㔷㔲㤰扢㌰㕤〴慥愲挰搵ㄴ搸ぢ〲㠲攲㌵㐸ㄵ㔰っ㍡搴ㅣ㈸㕥㑢戵敢愸戶て〴ㅣ㈸㕥てㅥ扣ㄲㄴ㝦㡤㘳愲㌸ㄹ㈲搵㔱扣挱㤲㙡㠷搴戰㔱攴㙥㑣ㄳ挵ㅢ愱㕥㐴昱㘶换ㄸ㐷晤挳㐱戱ㄳ㜲㈶㡡户㐰㜳㙢户㥥戵㜹户戹㙤扢戳㑥ㄵ㜰㜶㠱㈷㜰摥ち㕤搵㡤㔴〹㥣户㠱扢㜱㌸戹㌵ㄴ㕦慣搰搳㠸つ攷っㅣ戹愰㜵〷㘴昴摦㔲㤰晢㐶㕤〴敥愴挰㕤ㄴ㤸〵〱㠱昳㙥愴ち㜰捥㜶愸㌹㉥㤴扦愳摡㍤㔴㕢〴〱〷㥣昷㠲〷慦〴捥晢㜰㑣㌸ㄷ㐳愴㍡㥣昷㕢㔲摣ㄷ㍡㙣㌸戹㝦搴㠴昳〱愸ㄷ攱㝣搰㌲挶慤愵挳㠱昳㄰挸㤹㜰晥〱㥡㈳㍢㍢㥢攵昷㤵㜹㥣㤲慣㐶〵㠲㠷㠲㈷〸㍥〴㜱戵ㄴ愹ㄲ〴ㅦ〶㜷攳〸昶㐰つ㕦㡦晥〸㡤搸〸挶㜱攴〲搰ㅦ㈱愳㍦㑡挱㠴扢挰㥦㈸昰ㄸ〵㤲㄰㄰〴晦㡣㔴〱㐱敥㘸戵敤㍡㑥挸挷愹昶〴搵㌲㄰㜰㈰昸ㄴ㜸昰㑡㄰㝣ㅡ挷㐴㤰㝢㔳慢㈳昸㡣㈵㜵㈴愴㠶㡤㘰ㄶ挲㈶㠲捦㐲扤㠸攰㜳㤶㌱敥㝦ㅤづ㠲㠳㤰㌳ㄱ晣㉢㌴㐷㘱㌶㈸㘷㌴攳㈷挰㐶㉡搳捦㝡㔴㐰戸ち㍣㠱昰㜹挸㉢敥㥥㉤㠱昰㐵㜰㌷づ㈱㜷搹攲敢搱㕦愲ㄱㅢ挲愳㜱㘴㠷㥡㑣慢㑦㝤ㄹ㌲晡㉢ㄴ㍣挶㕤攰㙦ㄴ昸㍢〵㡥㠵㠰㐰昸㉡㔲〵〸搷㌹搴ㅣ㈷攱㍦愸昶㑦㤰晡搳㈰昰㈵昶㑥㡥愰攷㠵ㄵ㘷㔹昸㉡㉥㌰㡦㑡㍢搷㤳挷愴慤㠵㘵挷昲㜱ㄹ㑦ㄶ㕣㌰挹昷つ㕡ㅣ㐶晤㄰㑣㝢捡散㉢捦挶㜳捥㡢ㄳ㕣㌸〳戸㉤搲㙣㘶晦㐲挰挷㤸㡦㤸㘸㐶㙣昲搹摥挴㈰愷挷愵㑣捥㑦搴ㄵ㘷㝣搵ㄹ㔰㤳挶昶ㅡ戴ㄴ㜷㔴㥡㡤㑤㐹㠳搷摦㈰㜸昸㍦昴散摡㝡愸攱㡢摦散搰〸愵昹㥦摢㉦敤挶挶昹㈴慢戱扤〵ㄹ晤㙤ち晥挰㕤攰ㅤち扣ぢ㔲㝦㌶〴捡愷ㄳ㑢昷㌲㘲改㕣㠷改㍡㜹昰ㄱ㝦〳摡㠸㥦㔳捡㡦㐷敢㘵敥㙤㠴攳㐷㥦㥡昹㝢捦㐶攸攰愸㍦愷㉤挰挴慣㤱昲㥡㉤㡢㜳㕤㠸愶愷愶愶づ戳㤳㕡昹捥敥㡡㘲㘹㘲㠱㈱晢㉤ㄵ昷ㄸ㙡敦挱攳ㄱ摣㑥〱晢㍤敤昳㉢昷ㄹ㘲㌱晥〳挸㜸扣敡㕣㐷挵ㅢ㡢㤱昹㤰ㄵ晦〸㐴㕤〸〱㥥㌲ㄲ㜶ぢ攰㡢㤱㌶〱晥ㄸ㈲挳〶昸ㄲ愸〹挰㥦搰昰愵㐸㤵〰晣㈹戸ㅢ〷㤸ㅢづ昱昵攸晦愱ㄱ晡挵晦摣㜵攸〲昰㘷㤰搱㍦愷攰攵敥〲㕦㔰㠰てㄴ㔱摣愴㐸㤰㌵㠵㔴㌱㜸㜸慣〹㌷㌲㘰㉦捦ㄷ昸㈳ㅦ〴て㤳愸っㅥ㌷㈲摡愵㍡㠲㔷㠷㕣㥤㑦搷㔲㌷㐲挰㜱戹㘸愰㥡㜵戹㘸挴㌱㑦㤶㥢㈰㔲晤㜲挱㘷愹㔱㡡晢ㄱ㠷㝤戹攰扥㐵昳㜲攱㠵㝡昱㜲㌱搲㌲挶㉤㡤挳戹㕣摣〶㌹ㄳ收㔱搰ㅣ㌹捦ㄸ㐸㘳ㄴ㡥挱㌸㑦㘰攴㤵㑦㌰摥づ㥥攰㍢ㅡ攲敡づ愴㑡慥ㄶ㍥㜰㌷㡥敦㥤㔰挳ㄷ捦㝦愳ㄱ㠹ㄷ晥摥㡤㈳㍢搲㘴㕡㈷昰收㤰搱挷㔰昰㜷敥〲㘳㈹㌰㡥〲昷㐰㐰慥ㄶ㕢㈰㔵戸㕡㜰㈷愵㙤搷㜱挱摦㤲㙡㕢㔱敤ㄱ〸㌸㄰摣〶㍣ㅢ挱㙤㜱㑣㙣戸㈷戲㍡㠲摢㔹㔲㡦㐲㙡搸〸晥〹挲㈶㠲摦㠲㝡ㄱ挱敤㉤㘳摣㜷㌹ㅣ〴ㅦ㠷㥣㠹㘰㌳㌴户收搲晥敡㑣㈶㤵挳て㡦戹㝣㠶㉥愷㜹挶㈰㈶慣㔸愷ち㌸㥦〰㑦攰摣〱扡㡡㍢㌸㑢攰摣〹摣㡤挳挹㥤㥥昸攲昷㙦㌴㘲挳昹㉣㡥散戰㤳㘹挱戹㌳㘴昴㕤㈸昸ㄷ㜷㠱㕤㈹戰ㅢ〵㥥㠳㠰挰戹㍢㔲〵㌸㕦㜰愸戱㈷戴散敥㐱戵㠹㔴晢㈷〴捡㝢㌳㙥捥㌴㠳㌴〹㈲挳敥捤戸㥤㔳挲戳㈷つ㜳㕦㘷㐹㙦戶ㄷ戸ㅢて捦㕢㔰挳搷愳晢㘹挴づて㌷㠱摡攱〱摦慥㐶〰挷㝡㤰㠲敦戸ぢ㠴㈸㄰愶挰扢㄰㤰摥慣ㄵ㈹㐷㙦ㄶ㜶敢捤愲㤰㐱㙦昶愱挳愸愳㌷㡢搱㘸ㅢ㡤㝥〱㠱昲攰㈹㜴愰㘶昰昶㠶挸戰㠳㔷〳㌵〹摥㍥㌴㕣㡢㔴㐹昰摡挱摤㜸昰㈸〱㤷戰愸㐳㈳㜶昰㌴㜰㕤㠲㌷〵㌲㝡〷〵ㅢ摣〵㍡㈹搰㐵㠱㐶〸㐸昰扡㤱昲摡搷搱昹慥㔷㠲㘹㄰㐱散㐶㍡㙣㝡挹㌱搷挴愶搳收っ摡ㅣ〷㠱昲搸㙤〹㥥ㄹ扢㤹㄰ㄹ㜶散戶㠲㥡挴㙥ㄶつ㙦㡤㔴㐹散昶〷㜷攳戱摢ㄶ㙡ㄲ扢搹㌴㘲挷㙥㍢㜰㕤㘲㌷〷㌲晡〱ㄴ晣㤶扢挰㕣ち捣愳挰㜸〸㐸散收㈳搵㘴挷捥㝥㐸㤴换愵㜴〱攴㄰挰ㅤㅤ㠶ㅤ㡤㙦㈱つ㉦〲愹㥦〴㠱攱㙤㕣㙣㠰㐱㥦㘳㌷愹晣扡㘴戳昴晣挱㜸ㅦㅥ㍦㌹ㄷ㕢㥡昲㘴㝤ㄳㄶ慥敢捣㡤㘵ㅢㅤ攱㐹ㄵづ㔹捡㉥慤㍣〶愵愳㐱慢㙥昲㘳㥡慦戶昱捣㕢㝦挵㝦扥昸㘲㜸愵戰摤㤴晥扣㐵挰搴㤷攰て慦㡣㝢〲㌳㘹㘴〷㤱㙦㝤㔴㡢ㅢ户㝥㉦㜰㠷搸敦㔱戶㘷㡢㔶挷ㄴ㤷愷戹ㄱ㘱㘲ㅦ㙥㌰㠶戱敤攳㘰昸愲〲㙥㍥愸㤰捤㍤㠴㌲㈸㠲㙥搷㐷挰㉤ㅦ晡㔷散㈴愸㠳㈴㜶愳㘲捡㜹㐱㝥㙤ㅦ昶㜱昰㤰户〲收ㄱㄷ慥捤㙣㌸㥤挹㘲㥦㕡㕤昹て昲ち扡㈷挲搴㠸戱㘵㑦㙢ㄲ㌵收㠴攱㑤晤捦〱㔱㔵晤㔲㔴愸挳㡦戶ㄴ㤵ㄹ㍢愷㌷㤹捤攴㌲改㝣昳〲㙣㑦挲昲㐶戶㌷㡤㡤㙡㥤昵㤷挰愲㙢㤹慣㔸摤〰㥦搴扡㡡扦㘳昲慥ㄸ挸慣ㅥ㄰㙦敡㜳㝣㡣㤹攰摢搰挰㘲搸昱挹㘷㈷〴捦ㄷ㠵愳㔴搶㝢㔰昰愸㕡㕦捣ち慥㜶㌸搲㍢㜷㜷㜵ㅦ搸攳㡦挶搲㐶㈲ㅤぢ㠶愲㐶戸㌵搶ㅡ㙦昳挷ㄲ㐶挰㐸㠴挳搱㌸㥥戶攷㙢戳㜴昴㌸㜴㝣㝢摢愹〴㔳晢搸㈹收㌵㑤㐶㡡攵㙢愶〷㕦ㅦ昵戵挳㌲㑡挰㜳ち㐱㌷敢敥敡㈹㝤㥣慤㘶㠰㍤ㄲ㙣戹挹㍢㄰捦づ搳搲攰㡣〶挷戱㐷挹户慦㘵㐵㕦㠶㑣㜹㌴慣㍣㈴㔶㜵㠰捦慥つ㜷㘲㐰㠰愷ㅥ昲戱挳㘰〵晥昰ㄴ敡㐴㥥㠴戸攴ㄴ敡㜲攵㜶㠳换搳㐸敦㠷戲㥡收㉡㌳挳收㘶㈸㠳愲㔸㥣㥡〵㉥㥢戹㍡ぢづ戰㜱㠱㠹㈵㘲收愱㜱愸㌳挱㘱〳㈹〵㜸㍦㈸〸挰㌹挸〱攰晤㉤搳ㅡㅦㅢ㙤〲㙣〴摡㠲改㔰㍡ㄹ挴〶愵㜰ㅢ㥥㘰㤹㐸戶㠵〲挹㘴㌴㥣〸愷愲㠹㠴㙦戶愵愳て㐲挷㌷挷㑥慤㘲敡〰㍢挵扣愶戹㐸㙤ㅡ㠰攷挱㌲㑡挰㡡㌴愸㑥㌸㜵㈲攸㥢㙦昳㡦㈶㙢㝢㑡㡣〷㔱ぢ挰㌷㈱晢づ㘲㔲㠴散㜸㠸ㄱ戲㠵挸慦㠴㙣㤱㉢㜷㌱戸〲搹〹㔰㔶〷戹捡㝣摢收㥥㐸ㄹ㜸㠰㍦㜸慣て戸〲搹㌱㜰愲ㄲ戲愳㕣㈱㕢ち㈵㠱散ㄴ搸〰㘴㠷㔹愶戵㔳㤱㌶㈱㑢ㅢ㔱㈳㤱㑣愶〲愹㐴㉡㙣㐴愳戱㜸㉡㘲㈴ㄲ㙤慤㙤挹㜴㈰ㅡつ昸㝡㙣㜷㑥㠳㡥敦㜰㍢㜵㍡㔳㜱㍢挵扣愶〴㔲㥢〶戲㈴㉣愳㠴ち挸戸愷㐰昸敢㐱攵攱挵晡〴〶㉢つ扥〹搹㐰〹㘴攷㐰㡣㤰㉤㐳㝥㈵㘴换㕤戹扤攰ち㘴㍦㠲戲㕡攱㉡搳㙦㜳㝦㑣ㄹㅢ戲っ戸〲搹㜲㔷挸搲慥㤰慤㠴㤲㐰㜶〱㑣〱戲㈳㉤搳摡〶愴㑤挸昰戰㔸昴㤹搱㔴戸㌵㙤㠴昱〰搹㔸㙢愴㉤㤵ち挷㘳㜱㝦㈴ㅤ㡥㠷㝣㔹摢㥤㥦㐲挷㤷戳㔳㍦㘳㉡㙦愷㤸搷㌴㠸搴愶㠱㙣ㄵ㉣愳㠴ち挸㔶摢晣㑢㤱㉢㡦㡢搶昷㈰㘴㙢挱㌷㈱晢㜶〹㘴㤷㐳㡣㤰ㅤ㠵晣㑡挸㡥㜶攵ㅥ〳慥㐰昶㉢㈸慢攳㕣㘵搶搹摣㉢㈹㘳㐳昶ㅤ㜰〵戲㠵慥㤰ㅤ攸ち搹㠹㔰ㄲ挸慥㠵㈹㐰挶㜵㝢㕡搴慥㐳摡㠴㉣㘲愴〳〹㈳ㄹ㑥挷晤㠱㜰㈸ㄸ㡣愷ㄳ晥㘴㈸㤰㙡挳㠳㝤〳搱㔴捡㜷㤲敤捥㝦㐱挷㜷戲㥤扡㥥愹㔳散ㄴ昳㥡㑥㐵㙡搳㐰㜶ㅡ㉣愳㠴ち挸㑥户昹㌷㈳㔷㥥捦慤晢〹搹ㄹ攰㥢㤰㑤㉦㠱散㌶㠸ㄱ戲敦㈳扦ㄲ戲㌳㕤戹敢挱ㄵ挸敥㠰戲晡㠱慢捣㌹㌶昷㑥捡搸㤰晤〸㕣㠱慣挳ㄵ戲㝤㕤㈱㍢ㄷ㑡〲搹㍤㌰〵挸㝥㙣㤹搶㝥㡦戴㜵㉤挳愵㉣搵㙡昸㕢㤳㤱㘴㌸摡敡㡦戵㈶㘳㜸ㄲ㜳㍡ㅥ㌷〲戱戴扦搵昷ㄳ摢㥤㝢愱攳㍢捦㑥摤挷搴昹㜶㡡㜹㑤ㄷ㈰戵㘹㈰摢〰换㈸愱〲戲㥦摡晣㍦㈰㔷ㅥ㠹慥㐷〸搹㠵攰㥢㤰〵㑢㈰㝢〴㘲㠴散㈲攴㔷㐲㜶戱㉢昷ㄲ㜰〵戲㐷愱慣戸攴㕦愹㜹㤹捤㝤㡣㌲㌶㘴扦〴㔷㈰㥢攴ち搹ㅥ慥㤰晤ち㑡〲搹㤳㌰〵挸慥戰㑣㙢㑦㈱㙤㐲ㄶ〸㈷晤挱㐸㈴ㄹ㠸㈶㘲㘱㍣挳戹㉤ㄴ㑣ㅢ昱㔴捣ㅦ挱㤸㈴㥤㌶㝣㔷摡敥㍣つㅤ摦㔵㜶敡ㄹ愶慥戶㔳捣㙢扡〶愹㑤〳搹戵戰㡣ㄲ㉡㈰扢捥收㍦㡦㕣㜹ち扤㍥㤹㤰㜱ㄳ㠰〹搹昸ㄲ挸㕥㠶ㄸ㈱晢㌵昲㉢〳㝦㠳㉢昷㐶㜰〵戲扦㐱㔹摤散㉡㜳慢捤㝤㤵㌲㌶㘴户㠱㉢㤰㙤攵ち搹ㄶ慥㤰摤づ㈵㠱散㌵㤸〲㘴㜷㔸愶戵搷㤱戶㍡挶㜸㈴㤶㑣㈴㤲㐶㉢㕥搲ㄱ〸㘲昸㤱〸〵㈳晥㔰㉢ㅥ昹ㅣ㐸〴晣扥摦摡敥扣〱ㅤ摦㥤㜶敡㑤愶敥戲㔳捣㙢扡ㅢ愹㑤〳搹敦㘰ㄹ㈵㔴㐰㜶㡦捤㝦て戹㝡㌷㈵扡〸搹扤攰㥢㤰㜹㑢㈰晢〸㘲㠴散㍥攴㔷㐲㜶扦㉢昷〱㜰〵戲㑦愰慣ㅥ㜴㤵㜹挸收㝥㑡ㄹㅢ戲㠷挱ㄵ挸敡㕣㈱慢㜱㠵散ㄱ㈸〹㘴扣㉦〱㘴㝦戴㑣㙢攴㥡㤰昱〶㉥ㄹ㑤㠴㐳慤挱㘸㌸㡤㙢㔹㈰㤴㡣㠵搲㜸㑡㜷㕢㌸ㄵっ㐶㝤㡦摡敥㜰㤳扥㡦㙢昰㔲㔹慣㙥㜹㝣㡦搹㈹收㌵晤ㄹ愹㑤〳搹攳戰㡣ㅡ㔴㐰昶㠴捤㙦㐰昹昲愲〵㝤㈶㈱㝢ち㝣ㄳ戲て㍦㜵づ昲㐷㐰㡣㤰㍤㡤晣㑡挸㥥㜱攵㍥ぢ慥㐰㌶ち捡敡㌹㔷㤹攷㙤㙥ㄳ㘵㙣挸㕥〴㔷㈰㝢ㅢ㑥㔴づ昲摦〴户昲扥散㈵㈸挱〸ㄶ㐶㐰〱搹换㤶㘹㙤㉣搲㈶㘴攱㜸〰㡦㤱㑦〷㘳攱㐴㌰㙣挴〳ㄸ摥㠷㠳〹㝦㉣ㄸ㐸挷ㄲ㠹㔰摣㈷㉢昰戴㌱づ㍡扥扦搹捥㙤挱搴摦敤ㄴ昳㥡㕥㐵㙡搳㐰昶て㔸㜶㠳散㥦㌶㝦㕢㤴㉦敦戶搰て㈰㘴慦搹㝥㡤〷㥦㈱㤴晦㙦㠰㉢㈱㝣搱ㄱ㐲慤ㄹ㈲㔵㈷㐳搴昳慥㜱㝤ㄳ㤶愰㠶㠷晡㠱㈲慥㙦㔹㝥㘸㍢㈱㙤挶搵ㅦ㐶㔸㔳㠱㜸ㄴ搳ㅡ㘱っづㄲ㙤昱㐸㕢㌸ㅡ挰〵挷〸ㅢ改愸㌶愱㈰㥡ち㐷㡤㐰㌴ㄸ㑤愴㌱っ㑣㠴摡摡㈲㘹㠰㄰㡦㠴昸㝡㠱㐸㌲愱敤㕣㄰㡤攳戹晦㐹㈳ㅡ㠸晡〳㐱㍣愲㍦ㄹ㑦挶愲㤱㔴摣㘸㑤〵攳攱㐸㌰敥㝢摢昲㐴摦〵㍡晡慥㈴扢㠱昸摥戱昹扢㤳戵〷挹㐴昲戹愲㉤㤱愵㔴㔱愹晥〳昰㌷㍡ㄷ㘹慤㌶㐳㤳摢㙣㤲㉡愵㡣扡㠶㠶㡡ㅦ㤵㤷捥㑢㘲㈱㕡收㌰㘵㜹㕡㈳慤㝦ㄴ㐱ㅥ㝡㥡搱㔶㈲㡥㤵搳㡣扡㥦捥〷㐰扣扥て慤ち㘹㐱㈴㕤收㘸㐲㘰㤷捥搱㠴挱㈹㥦愳昹挸づ㑢㉢㌲攵捤ㅡ昲㡥つ昵〹昸昴㐱㡦㠱㕦㘸㔸㥦㠲㉢つ敢㝥㐷挳搲搹戰㘴捥攴㕥搷㌶昴ㅦ㈸㔱㐲㥦っ㡡㌶昴㤹㔵愴搶㡥戴搹㠶㐲㜱㈳㥥昰晢愳㐶㌲搶ㄶづ㐵〲戱㜸愸㌵ㄴ昷㐷㕢㜱扥ㅡ挹㐸㥢戶㙦㐱㌴㤵㑣㐵㌱慥㠹愷晤㐶㌴㥣㡣挷㘲搱㘸㍣㠴㐱㑥捡挰㠴㕡㈴搲慡㑤㈹㠸㠶㌰昰㐹㐴㐲搱㘰〴慦㝡㠸戶戵挶〳昱㔰㌰ㄹ昶晢晤慤㐶愴ㄵ㔳㙤㥦㕢㥥攸ㅤ搰搱㍢㐹扡㐰㝣㕦搸晣戲㌶挴〶㈴㙤㐸㐴㐵㠹昲搸㐸攲昱戰ㅤ愹㥢ㄱ〰㘲㉣㐲晢搱摥晥㈰㕥㕦㥤慤㐸慣㜴㈲愳ㄳっ㕦扤捤㥦㑢搶㔲〶改㔰㄰搵〰扥搹ㄳ㕦〳㙢挵改㤶〵㄰㘳㑦捣㠵㜴㐱愷㘴㠶㑣㜷攵㜲㍤㕣㝡攲㐵㔰㔶㕣て慦搴㤴挵㙢㤶扥㠴㌲㌸㠰㤴㐷㜱昱㕡搰晥㈵㥣愸散㠹㉦〳户戲㈷摥っ㑡㌰攲搱て〱〵摡㕣慥愶㐵敤㔰愴慤㥥㌸ㄲ㠹愶昰捡㤱㜸㍡㥤っ〷搳㠱㔸㈲ㅡ昳㘳㥥挵㐸〷ㄳ㐶戰㉤攵ㅢ㘳改攸㑢愱攳攳㝡戶戸㝣ㄸ㔳攳散ㄴ昳㥡戸戰扤㘹㝡攲㉤㘱ㄹ摦㡡㡢攷㔶㌶㍦㠹昲昵㈴㈵ㄲ㈰㡡慢攴㈶㘴攷㤷㐰戶っ㘲㠴㙣㕢攴㔷〶㥥㉢攵㤵摣㙦㠱㉢㤰昵㐲㔹㙤敦㉡戳㠳捤㕤㐱ㄹ㜸㠰戴㐷敤〴㉡㤰晤搰ㄵ戲戳㕤㈱㥢〰㈵ㄸ昱攸ㄹ㔰㐰戶戳㘵㕡㕢㠹戴搵挹ㅢ㜸㑦㑥㈲ㅣ㙦㑢戴㈵挳攱㔸慣㉤ㄴ㑡戴㐵㤳㤱㐴〸挸愵㠲㙤扥㕤㉣ㅤ晤㐸攸昸㜶戵㔳㔹愶㘴昱㥡昶㤹搷戴㍢昲㌶つ㘴㕣昲挶户〲戲㠹㌶㝦㌵捡㤷昷攷攸换ㄹ慣㍤挱㤷攰ㅦ〵㍥て攴晦㕥攰㑡〸㑦㜲㠶戰ㄹ㈲搲挷㥤攸ㅡ㐲㉥㘵㔳㐲㍦づㄴ㈱っ㔸㐵㙡挷㈳㙤㠶㌰㡥㑢ㅥ㍡㌶捣〶㈷㐳攱㘰㍣㠹㈱㈳㙦挸㠲搱㜴扣戵㌵ㄹ〸㙢敢ち愲〱っ㉤搳㜱㈳散㑦㠲〴㔲㐶㉣ㅣ㡣晡攳㤱㐸㍣ㄸ挴㘴㐹㈸慥㥤㔰㄰㑤愴㔲慤改㘰㈸摣ㄶ㠷㔵㑣㔵㈶〲挱㈰扡捥㐸㌴㠹㉢㘸㍡㤵昶㜱敤ㅣ㕦㡦晥ㅤ攸攸㈷㤲㝣ㄷ挴ㄷ戲昹㘵㝤ㅣ㤷搲㐵扥㈰㉡㥡㉡ち愶昴㜱㠳〸㐰愱㡦㍢㠳昶扥て攲昵挵㙣挵戲㍥慥捤收晦㠰戲㉢改ちㅦ㈱愵昶〱㕦愲晦㐳昰ぢ搱㙦〷㔷愲扦挲㌵晡扤慥搱攷㕡㌸㡣攰攷〵愰㠸晥ㄴ慢㐸敤㍣愴捤攸㘳挰㠱㐸戵㠵ㄳ戱㤸㍦ㅣ㌱攲戱戶〴㕡㜰ㅡㄷ㥡㐰ㄴ㤳ㄹ㠶㜶㝥㐱ㄴ㐱て〵晤慤昱㜰㕢㈲ㅤ昶〷〲戸㌱㡢挴㠲搱㐸挴〸㈶㔲㠱㤸㕦扢愰㈰ㅡ昷ㅢ愹㐴〲〳㤳㘴㉡ㅤづ㠶摢㘲昱㜰㌲ㅤ㙣ぢ挴㡣㐰㍣攸て㐷㝤ㅤ㤶㈷晡〶攸攸㍦㈵昹ㄹ㠸慦搳收㕦㐸搶㐵㈴ㄷ㤳捦戵㜸㝣㑤㈹㔳㥥㥡㙡ㅡ㤸ㄲ晤㐳㥣搱扦㡣㝡㤷㠳㜸㝤搳㉤㐵敤㤷㐸扡㡣〶㝥〵㜶改㘸攰ち㜰捡㐷〳㌳散攲慦㐴愶扣㙣㐹㕥扢愴㘶㠱㉦㔸㕤〳㝥〱慢晤挱ㄵ慣收扢㘲㌵搷ㄵ㉢慥扤挳㠸㐷扦ㅥㄴ㔸捤戱㡡搴㝥㡤戴搵搹挴搲慤㙤㙤搱㔸㈴搴㘶㠴搳改㌶㡣搸つ㝦慣つ㌰〵挲挱㘴捡搰㙥㈸㡡㠶㘲挹㌶捣㔰㠵㤲㍣〷愲搱㌶㝦㕢ㅣ愳捡㜰挴摦搶㥡㘸ぢ㠶戵ㅢぢ愲愹㐴㉣㤰ち戵戶〱ㄸ㝦㌸ㄹ昱㈷ㄲ戱㘴㌴敤㑦挵㜱㠷敤昷㠷〲㍥㉥昶攳㡢愷攱㐱㐷扦㤹攴ㄶ㄰摦㕣㥢㕦㜶愶㜰敤摦㐵㕥㉤〰㔳戰敡㜴㘲㜵ㄷ敤摤つ攲昵㜱㠱㕦ㄴ换捥㤴㐵㌶晦㕥捡昲愱㔸昲攲㈹戵〴㝣㠹晥〳攰㔳㤱晦㝤昶愵㕦ㅤ㙣㘷ㄷ㌸捣㍥〴㕣㠸㝢昴〷㐱㐷搵搶昷㈰扤㑦昵㠷㈰㌹搶敤㈶㘲摤戹攴戵㐴搳昰㥡愱戵ㄸ摥㜸㙡昱慢㙡㜳㘳㘷㕤捤摥㕦捤㤶散㐲㠰㈹㙥㔳慥㙦㐵㠰晥ㄷ㜶ㄸ㤳攲ㄸ㤹ㄶ㘵挱敡㈱㔴戸㥥ぢ愴慥捦㈲㈹㝦㤷㥦昳㜵㤹㕣㐸ㅤ搷㍦㉢㠷ㄵ㑤扣挷㘵㘱愶戳昰捡捥捤散㤵捥㠹昶㍢㘴㜶㉥㜲散㠷晥搸㙡㜳戳〵㍤扣ㄳ〵ぢ挸挸㤸挸㌷捥㡣㉢愶ㅣㅢ㘳户㉤㜲昱㠴㈷㍣㜷挶㐸搹ㄶ㜳搸㠱㕡㔷㔳慢㕣昷㙥㕢㙦晣挰㑢㌶㙣〳搳昰昳扤㉤㔱㠷㙤㕤㝥换摥搵㥢㤷㐷㐱㜰挷㥦搲て㐷㜸戴㠷ㄹ㈸扥愲㌲㔲ㅦ〰ㄲ㕦愲㤰搲挸戳㐸㝥扣晡ㅦ㘱㔱㜱愵㥡昶挸㔲换㤰㜰㍣㘴つ㉣昳㤱㝢㤳㈰攰晡戴戹㠹㔶㐶挵㕢㍦㔶挰㤲㥣〵㑦愰㄰ㅣ换㝦搵㙦㜳㑢ㅡ㝦〶㕣㐸㜹昴愷㐰㐷搵慡ㅣ搲㍣〱搴慥戰捥㔶㈷つ攵ㄹ㝡换㠵㔶㌶ㄶ愵㜳〹㔷晢ぢ㜸ㅡ㘳ㄲ昰慢㥤㈰㘸㔷挴慢晦㤵搲㕣愴戵㔹敡㘸㈴摣敡㌶摥慡㐲挵搳㌸扦㘵㘵㔴扣戴攳㜸㍡㐰㝦㕦㐱㈱㌸㌶敢㜶㠲捤㉤愹摢㠹攰㐲ち㍦〸〰㐵摤㑥㐱㕡敡戶㌵慣ㄷ敡昶て㝡㝢ㅡ戲捣扡㜱慤㔳晢ㄷ㜸㘶摤㐲㙡㕣㐹摤㕥愷㌴㔷㌳ぢ㜵㕢㡦㠴㕢摤㝣搵敡搶㘴㘵㔴扣㜳攳ㅣ㔸㤲扡扤㡢㐲㜰㙣搶㑤ㄶㄲ㔹㡢㤲扡晤ㄸ昹㤰挲慢㈴㐰㔱户ぢ㤰㤶扡㡤㜰搶敤㐳㝡换愵㍢戳㙥㕣ㄴ搴㍥〶捦㝣摤慡㙡㈸愹摡扦㈹捣㔵扦㐲搵㉥㐵挲慤㙡㌵搵慡愶慣㡣㡡㌷㘶㕣づ㑢㔲㌵㑦扤愳㙡扦戲戹㈵㔵扢ㄲ㕣戸㠲愷㐱㐲ㄶ㔵扢ㄶ㘹愹摡㘷晦㜶挰㔶㠷㑣挵㈵㉥戳㙡㕣㍣搳㌴昰愴㙡㌱昵〹㘴敤㝡㜸昵㐶ち㜳㜵捣㘶愹㥢㤱㜰慢摡晢搰㜳㍤摢摥戳㌲㉡摥㜷㜱ㅢ㉣㐹搵㐶愳㄰ㅣ㥢愸挹挲㔴〵㙡㜷㈲㕦慡收㠳㉣慡㜶て搲㔲戵户㥣㔵摢㥣摥摥㡢㉣戳㙡㕣㘴搲挶㠲㈷㔵ぢ愹搷㑡慡戶〵㠵戹㡡㔴愸摡ㅦ㤰㜰慢摡摦慢㔵敤㙦㔶㐶挵摢㉡ㅥ㠱㈵愹摡㜶㈸〴挷㘶搵㘴〱愷愲㙡㡦㈱㕦慡㌶ㅥ戲愸摡㤳㐸㑢搵㕥㜴㔶慤㤹摥㜲挹挴慣摡㔳㌸搲㜶〴㑦慡ㄶ㔶捦㤵㔴㙤〲㠵戹摡㔲愸摡昳㐸戸㔵敤愹㙡㔵㝢搲捡愸㜸搷挴换戰㈴㔵摢〳㠵攰搸慣摡摦㙣㙥㐹㠳㝣ㄵ㕣愹摡㈴挸愲㙡慦㈱㉤㔵㝢捣㔹戵ㄶ㝡换愵〵戳㙡㕣戴搰晣攰㔹つ昲㤱㤲慡〵㈹捣㔵㠹㐲搵摥㐳挲慤㙡て㔶慢摡㝦㕢ㄹㄵ㙦㡡昸〸㤶愴㙡㌱ㄴ㠲㘳戳㙡戲㈰攰㐴㡤挳ㄴ摦愷挸㤷慡敤つ㔹㔴敤ぢ愴愵㙡昷㍡慢㌶㤹摥㉡挸㤹㔵愳㠶戶㉦㜸㔲戵愰扡扢愴㙡ㅤㄴ慥㠱㐸愱㙡㥣㍣㜷慢摡敤搵慡㜶㥢㤵㔱昱㥥㠷ㄱ戰㈴㔵㥢㡥㐲ち㔵㤳㠹㜳㘷搵㈸攲攳㔴㌹扥㜸捦〷㘴㔱戵㌱㐸㐸搵㙥㜶㔶㙤㍦㝡换愹㙡戳㙡㘳㜱愴捤〶捦散晤〳敡搷㈵㜵㍢㠰搲㥣收㉥搴㡤戳捣㙥㜵扢愶㕡摤慥戶㌲捡㕦搳攰ㅢて㑢昸㝡昴㠵愶扦㍢㈲㈱晥㕥改昴㜷㌱㍤攰㐴慥改㉦㈷㤷戵㠳挰摢慥㝤搷㌹㜱晣㠲㙡捤㥥㜸〲㑥愶摦㤰㌷戵攵㜶摤㘱㐲昷㠴㐰戰晥㜲㤸㈸㝦愴㡥㍣敤捣ㅡㄹ㜱搶㤶攳㉣扣㈳㜳㔶㡡搱㉢づㄶ㌹㘴㘱㔳昱敡摦㘶搱㥣㍥㌶㡢收㘴戵㜶㈸㜸㘸〵〷㑥〸搶㕦㡡㌲㠶ㅡㄸ攱㌹攴捥搱㔷㘵㈹㈸〴愵ㅣ挶㔲㌸昳㙣㤶挲㜹㙥敤昰㡤㔴㌰愴㉥㐴攱慣㈴摢㠴㔷㑦搰〶敦㐱㙣㤶摡挳㑡戰㈶㙡㈲ㄲ昴㤶〵㌶㜱㥥ㄸ攲攵㕢〳摦㥥挲㕣㝣㍡㠴㝡ㅡ慤扦扥㡥㈶㑥㉡㡢挶㔲戵挳搹㥤昵㉦ㅣ㕦晥〸敡㔳昱㜹敡摣㈷㍡晥㌳攵扦晦㜵晥挹敢㍡ㄴ㘷㡣ㅤ㡤〴㔵㌷㠷㜶攷挳〹搷㡢捤㜹㔶㐶昹ㄳ搹㝤㌱㔸挲搷愳㉦㠷〷㘸搴㤳㤱㤰㐶昲㘳㘸ㄴ㠶㌴㐷戰晥ㅤ挸㌲㘳挸搹㘳慤て扣慡㡤㘴㉡ㅡ㠹㍡〷㈶ㄸ㌰ㄳ敤〱摡攸㉣搸搸㤷㌶㔶㙥挴㐶㐸慤户㙣㤸㌸㘴㘹㠳昳扥愶ㅦ㥣㙦搶昲攰㐹㡢〹愹敦㐱搸挶挱慢慦㐲㐶搳㝥㄰挱摦㉦㠱挶晥戶㐶㌵㌴㙥挳攷攸㈷㕥敡㜸昶昱昰敥敦㥣㝥㑡㠷攲っ戲ㅢㅡ㈷挳ㅤ㔷㌴㑥戲㌲㉡ㅥつ捦㐹㘶戶㘳晤ㄸ昸㕣攸㡥㘴昶㤸摣㤲㡢〸攷㡢昱挵摤㉡㘴㠱ㅣ㈷㝤〵戹ㄳ㘰扤㠰摣㍡㘴㉡捥搷㥡ㄱ㍢ㄴ㐷摡㜷挰㤳㥥㌶慡㡥㠵慣摤昵㜸昵敦㔲昸㌰㠸搸㉣挵㤹㔶㐷搵㔸摣〶㄰戵愶㕡搵㔶㕢ㄹㄵて㜶攷㘴慣㔴敤㜴ㄴ㔲愸㕡慦捤㉤愹摡ち㜰昱挵换㉥㈰㡢慡㜱㜲㔴慡㤶㜳㔶敤㑣㝡换㜹㑤戳㙡㥣㌱搵捥〲捦散㘹㠳㉡㔳㔲户戳㈹㥤㠵㑣愱㙥㥣㤲㜴慢摢ㄱ搵敡搶㙢㘵㤴㍦㤷摤挷㐹㑣㝣㌱〹㘶晡㝢ㅣㄲ攲敦㌲愷扦攷搳〳㑥〵㥡晥㜲㝡㔲摢〰㥥㌴摥戰㑡㐲戶搸㜸㝦㐶㘱捥〳㥡挲敢㈸㝣ㄱ㜸㔵捦戸㘹ㄳ〲㈱搵〳ㅢ㜶ㄷ攵搵㉦愱つ捥㌸㥡㌶㑥愰㡤㥦㙦挴㐶㔰ㅤ㘲搹㌰捦摡换㈰摦挴愹㐶晣晤ㄲ㈷ㄱ攷㈵㐵愳摡㐹㜴攵ㄵ㔷㕣㜱挴㌳㝦敦㜸㙣㥢扦摦摥㜹昵㑦㍡ㄴ愷㈸ㅤ㘸ㄴ扡戴挵㜰挷昵㈴㕡㘴㘵㤴㍦㈰摥挷㐹㑤㝣㍤晡㔵昰〰慤攷㈷㐸〸ㅡぢ愰㔱㌸㌱慥㐱愶攲〴㥦ㄹㅣ㑥㔷㙡搷㠱〷㌴收㑦〸愸戹㤰㉤愲㜱㍤㠵㌹㠵㘸ち㜳挲㔲扢〱扣慡㘸攰㈶㌶愸昶㠷㡤㘲晦㜷ㄳ㙤晣慣㘰㠳㌳㤹摡㉤ㅢ戱ㄱ㔲㌳㉣ㅢ㘶晦昷ㅢ摡攰扣愵つ戲扡挸㑡挸㜵攸㘲㈴㙣愷㥢㌸㐳〹昱㉦〱ㅡ愷㌳㐵愳ㅡ㘸挹晦摥敢摣挹㑤㝦散㔸㜱㜲攳愹攷搷㥥摣愱慥㠴㠶ㅢ㘸㕤昰摡ㄵ戴㑥㉢愳晣㠱昶㍥捥㙥攲㡢〷㕥挰〳㠰挶㈹㑡〱㙤ち㌴ち愰晤㡥昵攷ㅣ愱㠹〳攷㉤戵摦㠳户㙤晢慥ぢ㔶㘲攲っ捦ㄱ㤶ㄷ愱捡换㔴㌱㔶改㥡㄰㙣㔵晢㤴㠴昰㍥㥡攰っ愳㘹㠲昳㤹摡〳㐳㥢〸慢愸㘵挲㍣㈷ㅥ愴㠹㕢ち㈶㌸捦愹㍤〴㥥捥愶㈳慦愷㔷㈱㈸搸㐸㜸昵㠷㤱搹㜴ㄷ挴昰昷㑢攰㜱户慤㔱つて㙤敦晥㡢捥搹敥㈷ㅤ摦〹挷㥢搶㍥㡥㉢ㄱ㘷㉦摤昰㘸㠱㍢慥㜸散㘹㘵散㔳昶㕣㝤ㅦ攷㍢昱挵㥢㍡㔹戱挷㐹㥥〰昱搶㜳㑥搳㜵㔴挶㘹捣㕣㡢昹挸捦攲晢攳昹㠰敦晡㌴㝦㤹㌲㈲㙤扥扥㥤搳㤰昲㈰昵㍥昹㔹挷㐸㍣晤㌳㡢㌷戸捦挶戳㤳昰捣捦〵扤搶敢㙦㘷攱戹户晣㘵扡晤㝣㐹㕤㔲㔴搶搲㜳戳㜸攰㘴㐳㝡㔶づ㑦搱㑤㌵攲扤挸昹扣㤱ㅤ昸㈶晣挲ち㍦戴愹㘳㈳挱㈵㡥捦扥慦㜱晤㡤换㠹挸㜶ㅤ㍣㥢㈱㉣挶挳㝥㕣㜴つㅦㅡ晡搵㝥㕦愵㍤〹搴㡡慦昲㕥挵㌹搱㕣㡤摡つ戸换〲昲㙢挱慤㘵搸捡㌱戹晥㌴㘱扥〰摥㈹愹〳㥥戰愰㍦㑢ㄶ㝦㐷㈷挴㔳捦ㄹ摥昲㑡昱搷㐶搳愹㔱昶〲昲ㄱ㈳㔸搳㠵攷晤愶攳戳搰搲捥㍡捥㔰づ㌵㍤捡㉥慥愱扦㈷㥥捤挶搷㌶昶昷昴ㄹ〳换昲换ㅢ㝢㔶㘱㍥ㄸ㍦〱挷捦散昰戶㘹晤㌹昸挳愲昸摦挷改㐸㝣㍤晡㕦改攵昳㈴㉦㠰㜸搵㔳攰戲愱敡慣㝤㡤ㅡ敦㕡摢㤷㈹㕦㕡摢扦㤱㔵慣慤攲㌴㈵㙢㙣搷㐱晤ㄵ〹搶㐳㝦㤵㠶㙤㍦㌸㜵㠸慦㐷晦〷昵晦㐹昲㉦㄰慦攲㍣愱挳㡦戱慥㝥扣㐱昹㔲㍦摥㈲换攱〷愷ㄴ㑢晣㜸ㅤっ昱攳ㅤ㐸ㄶ晣攰㌴ㅦ扥㜸㠶〴昵摦㈳㜹ㅦ挴慢㌸愷攷昰挳敢敡挷㐷㤴㉦昵攳ㄳ戲ㅣ㝥㜰晡慦挴て㑥昱㠹ㅦ㥦㐲㤲㝥昰攳㘳㍦㈷㝥晣㠷晡㥦㤱㝣づ攲㔵㌵愰づ㍦㍣慥㝥㈸慣〵㤴昹㔱㑢㤶挳㡦㍡搸㈹昱愳ㄱっ昱愳ㅥ㤲㠵㜸㡣〶㔷晣搰愸摦㐰搲〸攲㔵扥㔲㍦㍥晣挴敤㙣ㄸ㐱昹搲㜸㡣㈲换攱挷收攵㝥㙣㘱晢搱〴挹㠲ㅦ摢搹㝥昸愸扦ㄹ挹收㈰㕥㌵扥搴㡦搷㕤晤ㄸ㐷昹㔲㍦戶㈴换攱㐷㜳戹ㅦㄳ㙣㍦戶㠶㘴挱㡦㍤㙣㍦戶愱晥戶㈴摢㠱㜸搵愴㔲㍦㕥㜲昵㘳㝢捡㤷晡戱〳㔹づ㍦㕡捡晤〸摡㝥散〴挹㠲ㅦ㥣㐷ㄲ㕣㈶㔰㝦㘷㤲㕤㐰扣㡡㤳㐶㡥昶昱㤴慢ㅦ扢㔳扥搴㡦㠹㘴㌹晣㤸㕣敥㐷㠷敤挷㥥㤰㉣昸挱㐹ㅦ昱愳㠵晡㝢㤱昸㐱扣㙡㘶愹ㅦて扢晡ㄱ愲㝣愹ㅦ慤㘴㌹晣搸慦摣㡦〳㙣㍦愲㤰戴晤㔰ぢ慤攲戴ㄸ戸昶て戳㔳㡥〷搸搴愹晢㙤ㄷ㍣敢㍣挵づ㝢㙦挸㙢晢㠰搴㘲㌲㐴㙥慦㐰扣晡㘴㜰㥣㙥㉣戶摣㌰㑦㑦㜴敦㥣㜹㤱搳㘵㕦㐸ㄶ摣㌸捣收㑥㜱㜲ㄳ㌶户挳挹㕤づ㉥㤱搲㍡挱㜵㜷昹户慥㉥㜷㐳㕥愷换㐵㜷愷㤱攵㠸摡ㄱ戰捤戳摢晥愸〱摢㠵ㄹ㤰㉣戸㥢戵戹㌳㥤摣㔵㌶㜷㤶㠳敢㍢〶㕣㐱㝡㍦㤶戵㍦挹㙣㄰慦㍡づㄹ㡥ㄶ㜷扤敤㜳挹㜵㜱㉥攵㑢㤱㥥㑦㤶挳攷㜵戰㔳搲㈳㝤搷昶㘳〱㈴㙤㥦㝤愷摢㝥㉣愴晥㈲㤲挵㈰㕥挵㍢㕤㠷ㅦ扦㜴昵攳㘰捡㤷晡㜱〸㔹づ㍦捥㉣昷攳㙣摢㡦愵㤰戴晤㔰扣㔱ㄵ昸づ〳搷ㅤ扥㡢㙤ㄷ㑡㕡摣攱㉣慦ㄴ扥㐴㤹ぢ扣捦㉤㠱敦㘷戶ぢ㈹愷ぢ扣㍢㤵㌶㘸㌸戹扣摦ㄴ㙥摡挹攵㥤㥣戸扢っ㕣㜷㜷㝦攲敡㙥㉦攴换摣㕤㐱㤶㈳㘲搷挰㜶㠹扢搷摢㉥昴㍢㕤戸挹收づ㌸戹扣㈱ㄳ㜷㌳㑥敥㕤攰㡡扢㉢挱㜵㜷㜷扤慢扢㔹挸㤷戹㥢㈷换攱㉥㙦㠱㑡摣攵つ㡤戸戰捡改挲㠳㌶㜷戵㤳晢戰捤㕤攳攴㜲㠸㉦昷㕡愷挰㈹摥㙢㑤挶㤹搷㔸愳㈹づ晢㈵攳㘴㉢㠳て㍣㙦挴㤳敥㥦戰㌳㑥戲㌲㌸戹愹ㅦ〳愳昵ㅣ㐳づ㝢㜰换〹愱慦昸扢晡㘳㔱㤸攲攸㔴㈶㤵㡥㜳搴愷㠹㘳㐴㜲戹㔵搳愳晥㙡晢㝡㐲㔹敤㌸㕥㤴摡慤㉢慢摤ぢ㜶挶昱捥摡㝤㠷〵㜲捣㈸愳攴ㄳ㤹攲㜰㔱㡡晦慥戳㜸づつ㡢挵㜳㐸㈸愵ㅣ㕤㔶㍣㠷㠹㤲㜱㔴㔹昱晦戲㌳搶㍡㡢㍦㤵〵㜲愸㈸挵㥦挶ㄴ㐷㠹㔲晣改捥攲㌹㈲㉣ㄶ晦慥㙤㙣戰慣㜸㡥づ愵昸㝣㔹昱ㅣ㌱㑡㐶捥㔹晣㤹㉣㤰㈳㐴㈹㝥㍤㔳㥦㈰㈵挵㥦攵㉣㥥〳㐱㈹ㅥ戱昷㈸づ〰挵㔸愶慣㜸づち㈵㘳愰慣昸捦敤㡣㝥㘷昱㍦㘴㠱ㅣㄸ㑡昱㍦㘲㡡㘳㐲㈹晥㕣ㅣ搸ㅤ㕢ㄳ挷㝦挵摡㜳摣㈷愵昴㤶ㄵ捦戱愰㘴㉣㉦㉢㥥攳㐳挹㔸收㉣晥㝣㕡攵㜸㔰㡡扦㠰㈹づ〵愵昸つ㌸㈸ㄴ摦㘴㜱捤愶挷攱㥥ㄸ㑢㤶ㄵ捦㈱愰㘴㈴捡㡡攷戰㔰㌲攲捥攲㉦愲㔵づ〳愵昸㡢㤹攲〸㔰㡡扦〴〷㠵攲㌹摡㉢搶㥥愳㍣㌱戶戴慣昸㙤敤㡣㐳换㡡攷㘸㔰㌴づ㜱ㄶ㝦ㄹ慤㜲昴㈷挵㕦捥ㄴ〷㝥㔲晣㉦㜱㔰㈸㥥㠳扣㘲昱ㅣ摣㠹戱㈵㘵挵㜳挰㈷ㄹ㡢换㡡攷㈰㔰㌲ㄶ㌹㡢扦㡡㔶㌹攸㤳攲慦㘶㡡攳㍤㈹晥ㅡㅣㄴ㡡攷搸慥㔸㍣挷㜴㘲㙣㝥㔹昱㝢搹ㄹ昳捡㡡攷搸㑦㌴收㍡㡢扦㥥㔶㌹搶㤳攲㝦捤ㄴ㠷㜹㔲晣つ㌸㈸ㄴ捦㈱㕤戱㜸づ捤㐴攳㐶戲㌹㈲ㄳ㡤㥢慣〳㈶㥡㌸晡㉡㘸㌴㜱搴㔵㑣㜱戴㔵㐸㈹㡥㥡挴摡捤㘴㜳挰挴㍣晤ㄶ敢㠰㠹㈶づ㡥ちㅡ㑤ㅣㄴㄵ㔳ㅣっㄵ㔲㡡㠳㈰愹攸㡣戲搰㜰㘰㈴ㄹ搳换㐲挳挱㤲㘴㑣㜳㠶收㜶㕡㥤ぢ㈲慥摤挱ㄴ挷㐵㉣㐸晦㉤づち愱攱ㄸ愸㔸㍣挷㍥㘲慣戳慣昸㐵㜶㐶㐷㔹昱ㅣ㈳㠹挶ㄴ㘷昱扦愳㔵㡥㠹愴昸㝢㤸攲㜰㐸㡡晦㍤づち挵㜳攸㔳㉣㥥㐳ㄸ搱戸㤷㙣㡥㕥㐴攳㍥敢㠰㠹㈶㡥㔴ちㅡ㑤㐶㐹㉡敤㑣㈹㡥㌰挴摡晤㘴㜳㜰㈱搶ㅥ戰づ挴ㅡ〷ㄲ㐵㙢ㅣ㐰ㄴ㔳ㄹ㘷㑡㜱〰㈰搶晥㥢㙣㕥晢挵摡㠳搶㠱㔸攳㜵扥愸捦敢㝢㌱挵敢㝡㌱㜵っ㔲㑢㔰㥤㥡㌵㉡㜹㜸敡昰挳㍦㙥慡㙢摥愶敥愰㡥㤱攷扤昰攰㑢㘷晦昹搰昶㔷晦戳㘱挳㥦㕦㌹晢愱晦摣㥥㘸扦晦㤲㑢㝥扦摦㠵て扤戴㜹晡愲㥡㥢㍥㥥㝤搱㌱㠱ㄵ挷ㅣ㤹㕥戴挷㡣㘳づ㍥㘲㝥㘰摥㘶ㄳ㙢㙢ㅢㅡ㜶ㅤ昳挰㔶扢昹搶ㅤ㜹㡢扡晢改㉤〷㤴㕣㠴㠹昶ㅦ㔰ㄲ㍦ㅣ㘳晢㜸㌱㤶挱昶㐳㌸搰晦〷㘴㔴㑤ㄳ㉦㥦㥢搴㤷ㄳ㔱〰慢慥㍦㡣〳㝥挴ㄷ㕥㤹挵㤷㐷㜰愰晦ㄱ〴扥㥣㡡㍦㥢搴㤷搳㔰㠰昸昲㈸づち扥昰㌲㉤扥晣〹〷晡㘳㈰昰攵㑣晣搹愴扥慣㐷〱攲换㥦㜱㔰昰㠵搷㙣昱攵㜱ㅣ攸㑦㠰挰㤷ㅦ攲捦㈶昵攵㐷㈸㐰㝣㜹ㄲ〷〵㕦捥㐵㐲㝣㜹ち〷晡搳㈰昰㠵㤷摣㑤敡㡢㕣挵攱㠳晥っ㑡㉡昸戲〱〹昱攵㔹ㅣ攸㝦〱㠱㉦扣晥㙥㔲㕦攴㤲㑥㕦㥥㐳㐹〵㕦㜸㘹ㄷ㕦晥㡡〳晤㜹㄰昸挲㡢昱㈶昵㐵慥敦昴攵〵㤴㔴昰㠵搷㜹昱攵㐵ㅣ攸㉦㠱挰ㄷ㕥㤹㌷愹㉦㜲戱愷㉦㉦愳愴㠲㉦搷㈰㈱扥扣㠲〳晤㙦㈰昰㠵㤷改㑤敡㡢㕣昹改换摦㔱㔲挱㤷ㅢ㤰㄰㕦㕥挵㠱晥て㤰㔱㌵㑡㉥昹ㄴ晤愷㈵㑡㜱摦㑤戶攸扦㈸㔵慢攴㔲㕥㈱挵㑢扡ㄸ㝣㕤愴㥡㜸㡤摤愴昵㤲换㌶摤㜸〳㈵昱挳搲㝤扣㝣㡢ㅢ㙦攲㐰㝦ぢ〴㌱晥ㅤ晥㙣㔲㕦攴ㅡ㡥攲昵户㔱ㄲ㍦攲ぢ慦攵攲换㍢㌸搰摦〵㐱㡣攵攲つ㠹搲ㄸ昳㈲㉥愲敦㔳慡㔶挹㐵㤹㔲ㅦ㈰㙤㝦㝣扣㌸㡢搴㠷愶㤴㕣㙣㉢愴㜸搱ㄵ愹㡦㐵捡挷㙢ㅣ搳愳敡ㄴ㉦㙣㌲ㅥ㘹戰挶㈳㕤攰攳㔵㈵㡡ㄷ㍢挹搰慣っㅦ捤㝥ち慥㡦㤷㈵㑢㥤搷㈲㤱慡㉢㔳攷昵㐹㌲㙡㥤敡㥦㔳㥤㔷ㄲ㑢㥤㤷て㤱㔲㘵敡扣愴㐸㠶挷愹慥戰㜴攲㘳攷㙦愹戳挷ㄷ愹捦㍦㌶㙦昷㙤攷㜹ㄵ㤰㡣捦慣っ㜱扥㡥敡散慦㉤㜵㜶搲㈲昵㘹㤹㍡㍢㙥挹昸户㔳扤㠱敡散㘲㉤㜵昶慢㈲昵㜱㤹㍡晢㕡挹昸挸愹敥愵㍡㝢㐵㑢㥤㕤愱㐸㝤㔰愶捥敥㔱㌲摥㜷慡㡦愲㍡㍢㌲㑢㥤扤㤷㐸扤㕢愶捥ㅥ㑤㌲摥㜱慡晢愸捥扥挷㔲㘷㠷㈳㔲㙦㤵愹戳ㄳ㤲㡣㌷㥤敡㘳愸捥敥挲㔲㘷ㅦ㈱㔲慦㤷愹戳摦㤰㡣搷㥣敡㕢㔰摤敥㐲ㄴ㝢つ㤱昹㘷㤹㌲㍢ち挹昸㐷㘹㠶㡦㈷戴㔵㌲捦㘲㤱㜹戵㔴㐶昱捣㤶㡣扦㍢㑢摥㤶㈵昳ㅣ戴搴㜹攲㠹搴㉢㘵敡㍣ㄹ㈵攳㘵愷晡㜸愸㉢㥥㠱㤲昵㘲愹㡥捦㍥ㄵㄵ捦㍥㤱㜸愱㔴㐲昱㠴㤳㡣攷换㌲㜸㈲挹昰㜸㐷㤶挰昳㐲㔲㍢㌱挵㘶㉥愹〹㑣戱搵㑡㙡㘷愶搸〸㈵戵ぢ㔳㙣㔳㤲摡㤵㈹㌶ㄱ㐹敤挶ㄴㄱ㤷搴敥㑣ㄱ㐰㐹敤挱ㄴ昱㤰搴㐴愶ㄸ㈳㐹㑤㘲㡡㔵㤶搴㥥㑣㠹㝢㍣昳敤㙤㑤㌸昶㈸㜱戳㠲㉢敥㔶㜰挵敤ち慥戸㕦挱㤵㙡㔴㜰愵㍡ㄵ㕣愹㔶〵㔷慡㔷挱㤵㙡㔶㜰愵扡ㄵ㕣愹㜶㌹㜷挴晦〳扦㜲㘳㈳</t>
  </si>
  <si>
    <t>㜸〱挵ㄷ㑤㙦摣㔴搰昶摡㕥㝢㌷㥢㙥㠵捡㔷㑡搹搲ㄴ攸㠷摣摤㌴㈱挹㘱搵敥㍡晤〸㙤㍥㥡㑤换昱改搹㝥㐹摣昸㘳㙢扦㕤㈵㄰㑥㝣〸〱攲㔸㈴昸〱ㄵ㥣㌸昴〰攲挴〵愴昶㠴〴晦㠰㘳㑦㠸㡦㘳㤹戱搷挹㌶㡤㌶ㄴ㔵攲㐹㍢㝥㌳㙦摥捣㥢㜹昳㘶㘶〵㔱㄰㠴㠷㌰昰㡢㐳挶挹攱搶㘶捣㤹㙦㤸愱攷㌱㥢扢㘱㄰ㅢ㡤㈸愲㥢㔷摤㤸攷㠰㐱㈵㉥慣挷ち㠹摤户㤹㐶扡㉣㡡㠱㐹ㄱ〴㑤搳㈵㔸㐷㈱昸㉢㘷㠸㡥扢㠶㘴〰㉤戳戹㘰摤〴愹㉤ㅥ㐶散㜴攵㐶扡户㕥慢ㄹ㌵㘳㙣㜲挲愸㥥慥㤸ㅤ㡦㜷㈲㔶て㔸㠷㐷搴㍢㕤㔹散㔸㥥㙢㕦㘱㥢换攱㍡ぢ敡捣慡㥥戵攸昸㔴㙤㝣㘲㘲㘵㝡㝡㙡〸㌴ぢ㜳ぢ㘶搳㤸㘷晣改㠸㔴昰挰㘷㘶㤸敤愲㘵㡣㐵㙥戰㙡㠰㠲㐷㑥㙦㉣戴戹戱搰㑡敤㜱扢㉣㡦㐶㤲挵㠸慤戰㠸〵㌶㡢㠷挹㠵つ㥢㜹㈶昳扣㈵戶ㄲㄷ挹愵㈸散戴㘷〳㠷㙤挸攴〶㡤㌴㜲愹攳㍡㜳戴㕤昲慦挷㙣㠹〶慢㙣㥥晡㑣昱㤱㉣挹㠲㥣ㄳ㜲戵晤づ㘱㌶㈷㡤㐷搴愰㥢戵捡慥㙤攸ㅤ㌸敥ㄵㄶ〵捣㌳攰挸攸戳扤㉥晡㌲㡤搷㌸戵㍣㈶ㄶ㝢㘱㠰㠷㐱㤹〵㕤〵㠸㐳㐷㑢㜵つ㠰㈸晦つ搱搳捦㔹〴慡㐴愸㐴㉣㠹搸ㄲ㜱㈴挲㈴戲㈲㤱㔵㠹慣㐹挴㤵挸㑤㠹慣〳㑦㌶戴㝣㕥敡㡤て捥慤㝤㜱攴挷㈳㔷㍦晤㔶㍤昹攱㝢㕦㝥愴愰扥㈷户ㅦ㠳㑥㑦㕣〸ㄱㄳ㉢晥挵㌰㡡㜳戹㠱戶づ㕣㐴摢昵〲〲戴㑤㐱摢昷昵敥戳挰㈴㔲搱捡晢攰昴戹搵㐸昱搳㡢㥤㘱戱慤晢㜰昵㐹㄰愸㌰昳㍡㙣挸㌷挳㠰戳つ㍥㐳㌹捤晢㡢ㄴ愲㠷て挳㐶攰㍢搵ㄳ㌰㤴愱㈸㘷ㅢ㐱㜱攵㙣㈵㤳㕡摡㈱㠰昰㘷㌲慣㑦挷戶散㔴㤵㥥攸㐱挱改っ愵㤶ㄲ㕡㈶戲搰挳㐰㕥㌹㤹昶〹㉢㈶㠴㔴㤲㉣换㈲㍣晣㕣昶㐹㤱ㄳ晢挵㈲㈶㤹㉥扢搸挱ㄴ㈲㥣晡㜷摣换㥢㙤ㄶ㈳晦戱挱晣愹晢㠱㑦㔳〷摥昲攸㕥㘲㙣敢㍡㜷扤搸〰ㄳ㤳愷晢㝦攸㝢㕡攷挶戳ㄷ㤴㍦攰戹㍥㠹㠷㌱㡤攷扢ㄸ愵㠴〸ㅡ捡㐰㑡㐱㉤〱㉣昶攵㍥㜵ㄸ〸㐹㈹挱㉦づ晤〰㠰㐲㐱㐷㑥ㅤ㔷戱捥挰㈷ㄹ改攲愰㌵ㄹ搳换挰ㅢ挳㠷㔸戸ㅡ㔲攷㈲戵愱㤸攴㝢愵㐴㌳㐳扦つ㑦㈸㉡㘳㉡㌳㐳㠷㉤㐶㘱搷㜵㔸愴㈱愱〵㈵㑢挶挴愰㈶㙦㉦㠶㘸捤〹㡡㔲搴昶搲㌵㥢挹ㅡ摤愳㈴捥㍥㈶晦挱戵愹㜳㠹㥢ぢ㤸㈹㜴㑣〲晡㜳〰㐴捣ㅥ㘸て㌲㈴晥㑢ㄹ㥥㐷㠶ㄷ㤰〱昹昷㘰㜸ㄱㄹ㐶㤰〱㥤㤹㌱攰户㤰㑡㌸㡣っ㉦〱㈸㈷ㄹ〷㤹㜰㔵㈸㈷㙡㘱愲ㅦ㐱っㄵ愱㕥昵㘵〰挷捤愶戹㐴㙡搵㐹㝢愲㕡㘵搶搸㡡㌵㍥㍥㌵㘶搹㤳搴愲戶㍤捤㥣敡㌴㍤㍢㕥㑥捥〵散㝡〵㐰ㄹ㑦㠲ㄲ昴愳㠸㈵㐷㐲慣㠲ㄸㅥ〲捤㔶㡦〱挸㤳ぢ户挰攱㙤㜵ㄴ㤰㠳㘶㤳愴攵㜱搶㠱㥣收昲㑤昵㌸㤰㠷㤱摣收㉤㜶慢㠳㜵㔲㝤ㄵ㘸愵㤴搶㜰扡㉤㑥戹晡摡づ〹㡡㥢搷㜱㔸ㄹ捤㑣搴扣づ㤳晡㍢㕢㑢㘱挸户㈰戹㌳㥢挶㍣摥㌲㈳收戸扣㘲搲挸愹挰〱戰挷愸㜴摦㌰㌶扣㜸㘳㙢㡥昲挸摤搸慡㌷挷㡣戹ぢ㡤昹㜷昵ㄳ㈰㈲昵㤴㝡ㄲ愶昲ㅣ愳㠱㈶ち㜹昴㔶㘲㈷ㄶ㤱㕣㝦㕤ㄳ㝦㠵昰挵㘲昷晢㙦㤳㜷愲㜳㥦㕤扥晢摤搱㡦慦搷敤㙦挴㕦㝡ぢ攷晦扣晤搳捣㙤昲收㈷搵慦捦㥣扦昶晤㐳愵〲㌲慡扢搲捡㘳㍤挴敥昲㡤㌵敦㤰㍦ㅢ㐳挳〰慤搱㜲搸搸㙥ぢづ㈶〱ぢ昴㔳㔹㜱㍢扥㐳㘹㔸㜱攸㜵㌸换戶㉤㐴摢晢㈰㤵挳昳㑤昶㠱户づ敤㘰㝤㐹㝣㘴㠷㍡ㅢ挴㉣攲捣挹㈴挶㠲㈸捡㔲㑥㥣搸捦ㄲ戸㔱散㠶搲戲㤵昵㍣㔸㍣㐷昶㜸㍣㑤㤷㈷㉤㈵慥㡢㍡㠶愵㙡〰搰敢愳㡤搱㕡戵㕡慤㈹㍦㠳㕢晦㥢㑥㡣搳㥤㥣㠵ㅡ㜰ㄴ昴㉡㐰ㄱ攳ㄷ㐵㈳㘹愸〶㘰摥㙣捥㠴㍥㜵㠳愷搴㌹㘲㘸敤捥戰挹慤愷㕡戶㕢挸散㐵㘰㐸て昹ぢ戶戵ㅣ戱愴晤搳ㄲ〴捡㕢挹㝦㉢㡣搶慤㌰㕣挷摡㍣㥣㘰昱ㅡ㘳ㅣ㍢戲愲㥦㍥㉣㥣㡢愲㤸㝢㈴㔸晢〳ㄷ㙤㔴挷〰㤴ㅡ㥥㔷挹㈴挶敡㔹㈰攵㐰㠶㍡づ㤳㤱〱慦㐷扣摦ぢ昰㝢㠵ㅦ扥扡昳捡攷㡤扢て晥㈲㉢敦敢昷挵㝢扤㠵摤㡤㥢㡣㥥ㅥ㜴敢搸㕤攷㝤㐲昱㑦㠵收ㄳ㡦〵慢㝣㙤晢㡦〴㈴㜶つ晥㐹㑣〲ㄳ㍥㐳ㅣ〷㄰挱㝢㑤戲㕢昱ㅦ扤㥥戳㕢</t>
  </si>
  <si>
    <t>StartOptEquations</t>
  </si>
  <si>
    <t>CB_Block_7.4.0.0:1</t>
  </si>
  <si>
    <t>Decisioneering:7.4.0.0</t>
  </si>
  <si>
    <t>Do you place a premium on the flexibility of cash rewards as compared to travel rewards?</t>
  </si>
  <si>
    <t>a0b9a3a7-a5d3-4768-8dc8-c6232095fa24</t>
  </si>
  <si>
    <t>Decisioneering:7.0.0.0</t>
  </si>
  <si>
    <t>8ec28f12-042a-45b7-be14-cea38a1e630e</t>
  </si>
  <si>
    <t>CB_Block_7.0.0.0:1</t>
  </si>
  <si>
    <t>67b61251-21b4-48d2-8fa3-858417d71e3c</t>
  </si>
  <si>
    <t>c796f540-9644-4a5f-8b30-aa2f4051bbff</t>
  </si>
  <si>
    <t>Credit Card</t>
  </si>
  <si>
    <t>Bank</t>
  </si>
  <si>
    <t>Servicer</t>
  </si>
  <si>
    <t>APR</t>
  </si>
  <si>
    <t>Points/$</t>
  </si>
  <si>
    <t>Annual Fee</t>
  </si>
  <si>
    <t>Insurance</t>
  </si>
  <si>
    <t>$Spending Bonus</t>
  </si>
  <si>
    <t>Spending Bonus Requirements</t>
  </si>
  <si>
    <t>AA Advantage</t>
  </si>
  <si>
    <t>Citi</t>
  </si>
  <si>
    <t>Visa</t>
  </si>
  <si>
    <t>1st Year Sign on Waiver</t>
  </si>
  <si>
    <t>Yes</t>
  </si>
  <si>
    <t>Points Sign-on Bonus</t>
  </si>
  <si>
    <t>No</t>
  </si>
  <si>
    <t>Continental One Pass</t>
  </si>
  <si>
    <t>Chase</t>
  </si>
  <si>
    <t>MC</t>
  </si>
  <si>
    <t>United Mileage +</t>
  </si>
  <si>
    <t>Southwest Rapid</t>
  </si>
  <si>
    <t>British Airways</t>
  </si>
  <si>
    <t>Foreign Transaction Fees</t>
  </si>
  <si>
    <t>Penfed Union</t>
  </si>
  <si>
    <t>Amex</t>
  </si>
  <si>
    <t>Penfed</t>
  </si>
  <si>
    <t>Citi Platinum Select</t>
  </si>
  <si>
    <t>Lenth of 0 APR
in months</t>
  </si>
  <si>
    <t>BAML</t>
  </si>
  <si>
    <t>0
Intro APR</t>
  </si>
  <si>
    <t>Citi Dividend Platinum</t>
  </si>
  <si>
    <t>Chase Freedom</t>
  </si>
  <si>
    <t>Card #</t>
  </si>
  <si>
    <t>Bank of America Cash</t>
  </si>
  <si>
    <t>1)</t>
  </si>
  <si>
    <t>Starwoods Preferred Guest</t>
  </si>
  <si>
    <t>Hyatt Card</t>
  </si>
  <si>
    <t>Question</t>
  </si>
  <si>
    <t>Answers</t>
  </si>
  <si>
    <t>What is your expected average balance over the next 2 years?</t>
  </si>
  <si>
    <t>2)</t>
  </si>
  <si>
    <t>Which of the following airlines do you typically fly? Check all that apply.</t>
  </si>
  <si>
    <t>3)</t>
  </si>
  <si>
    <t>Which of the following credit card servicers would you use? Check all that apply.</t>
  </si>
  <si>
    <t>4)</t>
  </si>
  <si>
    <t>What type of traveler are you?</t>
  </si>
  <si>
    <t>5)</t>
  </si>
  <si>
    <t>In a typical year, if there were no foreign transaction fees, how much would you spend on your CC?</t>
  </si>
  <si>
    <t>6)</t>
  </si>
  <si>
    <t>7)</t>
  </si>
  <si>
    <t>What is the total value that you spend on hotel/cruises/airfare per trip limited to $1,500 per trip?</t>
  </si>
  <si>
    <t>If paying in cash, do you prefer to stay in high end hotels such as Westin, Hyatt, and the W?</t>
  </si>
  <si>
    <t>8)</t>
  </si>
  <si>
    <t>9)</t>
  </si>
  <si>
    <t>How much do you typically spend in a year on your preferred credit card?</t>
  </si>
  <si>
    <t>User will fillout a survey to find relevant attributes that will be monetized to calculate a dollar value associated with opening that credit card.</t>
  </si>
  <si>
    <t>Based on the user survey, a table will be used to tabulate the options available and the cost/benefit of the relevant attributes.</t>
  </si>
  <si>
    <t>Interest</t>
  </si>
  <si>
    <t>Points</t>
  </si>
  <si>
    <t>Foreign Fees</t>
  </si>
  <si>
    <t>Sign-on Bonus</t>
  </si>
  <si>
    <t>Spending Bonus</t>
  </si>
  <si>
    <t>Total Value</t>
  </si>
  <si>
    <t>Type</t>
  </si>
  <si>
    <t>Airline</t>
  </si>
  <si>
    <t>Rewards</t>
  </si>
  <si>
    <t>Zero APR</t>
  </si>
  <si>
    <t>Hotel</t>
  </si>
  <si>
    <t>Travel frequency bonus(penalty)</t>
  </si>
  <si>
    <t>peak season only</t>
  </si>
  <si>
    <t>casual</t>
  </si>
  <si>
    <t>frequent traveler</t>
  </si>
  <si>
    <t>Descriptions of Macro's - HIDE</t>
  </si>
  <si>
    <t>Freuency of Travel</t>
  </si>
  <si>
    <t>Exclude</t>
  </si>
  <si>
    <t>Servicer Preference</t>
  </si>
  <si>
    <t>Master Card</t>
  </si>
  <si>
    <t>Do not touch</t>
  </si>
  <si>
    <t>Liquidity Discount</t>
  </si>
  <si>
    <t>Airline/Hotel Preference</t>
  </si>
  <si>
    <t>Total Score</t>
  </si>
  <si>
    <t>Chosen Card</t>
  </si>
  <si>
    <t>Spending Pattern</t>
  </si>
  <si>
    <t>January</t>
  </si>
  <si>
    <t>February</t>
  </si>
  <si>
    <t>March</t>
  </si>
  <si>
    <t>April</t>
  </si>
  <si>
    <t>June</t>
  </si>
  <si>
    <t>July</t>
  </si>
  <si>
    <t>August</t>
  </si>
  <si>
    <t>September</t>
  </si>
  <si>
    <t>November</t>
  </si>
  <si>
    <t>December</t>
  </si>
  <si>
    <t>Misc</t>
  </si>
  <si>
    <t>Automotive</t>
  </si>
  <si>
    <t>Services</t>
  </si>
  <si>
    <t>Travel &amp; Entertainment</t>
  </si>
  <si>
    <t>Merchandise</t>
  </si>
  <si>
    <t>Restaurants</t>
  </si>
  <si>
    <t>May</t>
  </si>
  <si>
    <t>October</t>
  </si>
  <si>
    <t>Total</t>
  </si>
  <si>
    <t>Mean</t>
  </si>
  <si>
    <t>Standard deviation</t>
  </si>
  <si>
    <t>Total Average</t>
  </si>
  <si>
    <t>Total Stnd dev</t>
  </si>
  <si>
    <t>Loan Balance</t>
  </si>
  <si>
    <t>Data</t>
  </si>
  <si>
    <t>Categories</t>
  </si>
  <si>
    <t>HIDE</t>
  </si>
  <si>
    <t>2nd Choice</t>
  </si>
  <si>
    <t>3rd Choice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</si>
  <si>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</si>
  <si>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</si>
  <si>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</si>
  <si>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</si>
  <si>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</si>
  <si>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</si>
  <si>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</si>
  <si>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</si>
  <si>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</si>
  <si>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</si>
  <si>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</si>
  <si>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</si>
  <si>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a9c10aca-22a7-4197-b4ec-f65f668409cb</t>
  </si>
  <si>
    <t>CB_Block_0</t>
  </si>
  <si>
    <t>Annual</t>
  </si>
  <si>
    <t>Average monthly spending (normal)</t>
  </si>
  <si>
    <t>Year</t>
  </si>
  <si>
    <t>Yearly transactions using card</t>
  </si>
  <si>
    <t>Std.Dev.</t>
  </si>
  <si>
    <t>870ac3a0-8613-4f76-9056-0a49fa94c615</t>
  </si>
  <si>
    <t>Crystal Ball will be utilized to calculate a maximum score based on the inputs in the survey of the user.</t>
  </si>
  <si>
    <t>㜸〱敤㕣㕢㙣ㅣ搷㜹摥㌳摣㔹敥㉣㐹㤱ㄶ攵㡢ㅣ㕦㤸㌸戶ㄳ㔳㕤㡢戲㔵挷㐹㔵㤵ㄷ㑢愲㐳㤹戴㤶㤲ㄳ愴挱㙡戸㝢㐶ㅣ㙢㘷㠶㥥㤹愵㐴搷㠰㡤搴㐹ㅡ愴㘹㠰㈴㉤攲挴戹挰〸っ攴㈵㤷ㄷ挷戹扣〴〸㤰愰㜰㡡㍥愴〵㕡昴挱つ㡡攴㈱㐵㈱愰㉦㝥㌰攰㝥摦㤹㤹摤搹㕤敥㤰㕥摢㉤㕤昰挸晢昳捣戹捤㌹攷扦㥥晦㍦攳㥣挸攵㜲㙦㈰昱㉦㔳㥥㤹㕢㉡㕢㐱㈸㥤昲扣搷㘸挸㕡㘸㝢㙥㔰㥥昵㝤㜳㙢挹づ挲㈱㌴㈸㔴㙤搴〷㝡㌵戰㥦㤴挵敡愶昴〳㌴搲㜳戹㘲搱搰㔰捦㐱昸㥢㐸ㅥっ昶ㅡ捤〳㔴收攷㤶搷ㅥ挷愸㤵搰昳攵㤱愹ぢ㔱摦ㄳ㌳㌳攵㤹昲戱〷㡥㤷㡦ㅥ㤹㥡㙦㌶挲愶㉦㑦戸戲ㄹ晡㘶攳挸搴㑡㜳慤㘱搷㍥㉡户㔶扤换搲㍤㈱搷㡥摥户㘶摥晦愱㤹晢㡦ㅦ户ㅥ㝣昰㐳愳㜸㜳敥散晣摣㡡㉦慤攰敤ㄹ㔲攷㠴敦㕦㤰㌵㥢㉢㤳搲户摤㑢攵昹㌹晣㤷㥡㍤㥥ㅥ㈸㔷搶愵っ昹㘶改㑢户㈶〳〳ㅤ㐷㥣搹㈰㘸㍡ㅢ摣㍡挳㌹㠵㠵搶捣㈰搴㥤㜹搹㘸ㄸ㑥㌲㙡搱㔹挶捥㌵捣慤㔱愷㈲摤挰づ敤㑤㍢摣㉡㌸慢ㄸ愸㍥收㥣て攴㌹搳扤㈴ㅦ㌱ㅤ愹㍢愷㥢㜶㍤ㅦ愵摣搰摤挹㄰改㠹愹搵㤷㘷〳㘷㝥摤昴搵㡣〲敥㑢㐶摢㔳㝥慤戳敤ㅤ晤挷攵搴搵ㅢ㌸收㥤晤摢愱收㠲改户㕡㑥昷㙦ㄹ㉦扥㜳〶昷昶㙦㥦摡愳捥㍥ㅦ散摦㐷㙤㘵㘷㙢㌱ㄲ㔳户摡㔱㉣挶㈸㄰っㄳㄴ〹㠸㐰愳㐴㌰㐲㌰ち㈰昲晦つㅥ㐹㜷㘴㤵㔶㌵戵敡㥡㔶慤㘹搵扡㔶㤵㕡搵搲慡㤷戴敡扡㔶戵戵敡攳㕡昵㌲摡㈴愹㌸㍣慣挵改㥦换昵㝦晤㠷摦摤㝡收攵㤵搷㕦扡昸㤱㐲㜹昴〰ㅡ㍤ㅡ㑦㙡挱㌷慦㠰搴摡㐴㝣慣㝣㤴晦㜶㘶ち昰㠴㜵摣㝡挰㥡㤹愹ㅦ㍦㙡摥㘷敡㕣㔶〶昲㍢〸㘵〲㙤㐷慤挷㙣户敥㕤㔱戸扢㘵捥っ㘴㝢攳愶攳扡㌹慦改搶㠳昷㙣㕦㔹〹捤㔰摥摣㕤搷ㅥ愴愷㕢〵㙣㈵〳昵扥摢扡扢㕤㌰ㅢ㑤㌹㝢搵㡥慡㙦敤慡㜶㔶㝣㙦慤㝦敤㈹㕦㍥搱慡敤㤹搱㉣㐴摡愶ㅡ扢㘷㤵㔱㔵㌴慦愹昹㜵㉦㤰慥㥡摥戴戳㘲搷㉥㑢扦㈲㈹㄰㘵㕤㉤昵㝡㔶挵㕣㍦扤散㘲愱攰搶晡晢搲愵搶㐳㔷㐳㌰戳慣㘳扥ㅢ搲て户㔶捤戵㠶扣愱愳㐹昴㑥㔴ㅣ敥㈸㍥攵搵㥡挱扣攷㠶扥搷攸慣㤹慤㙦㥡㤰㌴昵戳㕥㕤收昳㌹㈵ㄴ㈰㙥㠷㠶㠴挸摤搳㥦ㄷㄴ㈲㔲㈸㈶㈳摦搴㐹㜶攵㜳㔸ㅤ㔶搱㤰愴㐹敤晤㍢っ挶昹㉡ㄹ㤳挱㠱愹㌵㔱㝢昰愵ㅦ搸㘱搸ㄶ收摥搹挶㥡㌶ㄹ慦晥愱㑤改㠶㘷㑣户摥㤰㝥愶敥ㄳ㥣㤱㌱づ愰㕦㠳㐰攸扢㝢㔴㜴攲慡搸搲慦搸昵㜰扤戰㉥敤㑢敢㈱捡愰ㅦ㡢㐵㙥㙤㑦㌲慥㐳㤱㜱㤰㘰ㄲ愰㔴捡ㄵづ戱㔱愱㠴㤴搳㈹㥤㌲㜸戹㐳㤰戳㕦〷㉦㡦㕡愷散㐶㈸㈳愱㍣㙥〱㈳㤱㔶㔳攸ㅢ㈳㠹晡㘶㉤㔲ㄸ㠷慣㜹㔰愹㘹扢攱㔶㥢㙦㝢戸㈴㈲愲㝤㔹戰攷㘴〱㐵㐱愷㍣挸攰㌵㄰㑤㤷㌴挸㙥㥣㈲㈲戲㐱㠶㘶挷挸㥤㐴挶昶ㄹ㌲〲敤搳㐴挸搶㐷晢换〸ㄲ㝢㉦㤱戲㔳㕦㝥摣㤷㘶摢㔹昲㤱㌴扢ㅥㅢ㘷摣㐰㜰㈳挱㑤〴㠷〱挴敦㈰攱㈸攵㤰敦㑣挶㝢昰㙣摣㐲㜰㉢〰攴㤳㐱㤹ㄳ㡢㉡摡㔰扢戱㈳搹㙥っ㜶戲㌲㡡㈳㔱㐴换戸㘵㘷㡥㌹ち搱戱搵戹㌷㜴㙤㕥改搸扢晡搳㘶㝡㌹愴挸㡣愶改戵敥搰㌴扤ㄱ㙣㍡愰摥扡ㅤ㕤㡤㈹㠲昷〲㤴㡣昷ㄱ㐲戹搰攰摤㥤㐵㑦㤳昲㕤㘱ㄶ㐵挶搰㠰ち㍥㈶㘴ㅥ〱㌲㠴㕣捦昱㘵摦㠶愶㌹㌸㙤扤敢㙤攸㈳晤昹㍢㐶㝡㤷摥摣搷㍢昴ㄶ扤㐹㉢晡づ戰㤷昸户扥㍡收㑥㔴ㅢ㜷ㄱ摣つ搰愵㘳㜸晡㝥戳㥥〲㘵ㄶ㍢㈹捣ㅤ愴搷㐵㔹戹慢㕢ㅢ㔲㘹愰㔱㙢搵昴㉦挹㄰ㅥ㡣挵〵搸挲㥥敦换〶づ戵㜵㔵挰昳换㡤㥤㠵挱㈹摦㜳㔸扥㙦㈳〷敦ち挵㤰捦㙢㐳戹㉥ㅢ㌹挳搶㑣昹㥣㔲㤴㐳ㅤ㝣㕦㝦㈱㤱敡搴㐹㕥散㤷㝤扥摣㤷㈴〳㐸㤲て㘲㕢㡤㝢〰㈰㈵挴㍦昵㤵㈸㐷搸散㡦㔴戳㑥㡢㤵ㅥ扥㡣搳㐹㤷て戱㐷㡥㡣㐴づ摢㌹昸て㠲㌱愷㘲㍢㉤㘱㌱攲慣㐸扦〶摦㠲摤㤰愵挸㉤㑢㔱戳㉦㉢摥㈵戲㘲㘸愸攷㍣㥤攱㕦㔳㜴搲㈵㈵㌲戹㍤戳㌲攳㉣摥㈶㉡扡㈱㈹㔴㌲㕣㐳㉤〹㐴捡㘳摢㝤ㄱ㌳㠰㠸戹ㄷㅢ㘷ㅣ㈵㤸㈱㌸〶愰晦ㅡ㤲㘶户ㅢ捦㘰搸昰㈶㕤摡搵㙡慥㐸㌴㈸ㄷ攱㉢㝤㠵搵㜱扥收㡦〹ㅥ〰攸㌲㝦攸㠰捣㈰㐴㠵昲ㄴ㈱慡㌰㠶㜵挱㤶㔷㐸〳〷㉣〴㤶收㥢㐱攸㌹㡣㉣㡤㔹ぢ摥㈳㕥戸㘰〷ㅢ㠸㐴㑤㕡㜱收戱㜵改㠲扡㝣搸㍥㕤㘵摥挶㠶慣ㅢ㔶挵㙢㐲戴㉤㉥散㠵㠳㌹戶〳戶愴㍡㥢㙢〲㘹戰昳㌱㠶㄰搸㘹攵㙦愵㌷㜶㔷摥㙦ㅥ晡挶摢㍢扡㙡㠷つ㌹㘲㐵㑣挷㝣搱挲㉥㈲㜲㔰ㅦ戶㔶搷㝤㈹ㄷ挶慣搳扥㕤㙦搸慥㈴㌲㘰㘳㌲㔸户㈴㉦㈱㑡戰攲㌱〶攸戹㘳搶慡㙦扡挱㠶挹㠰攲搶挱㡥㈷ㄵㄶ搱慤㌹摢つ昰ㅡ㠵㐵收挷慤捡扡㜷〵昱摡愶攳㥥㌶㌷㠲㍤㠱ㄵㄲ㝤㤴ㄴ㙡㠴㈶㌴㑤ㄴ戵攲愰昸攱㠱㍣㤷㈳敦攵〹ㄴ慥㜲㍡㝤收ㄹ摡㥢㜶㝤ㅣ愳愱㥤捥㌹㡤㈲㝡搴㉡ㅣ捡㤴挲攴㔴攳㐱昶昹㌰挰攲改昳㡢敤挸摣㕢㠹㔸敢㜴昲㘷㠸㜸㐵ㄵ慤㌸〸㕤㜴〷㈲㑡㘱ㄹ〹〷っ〸㠴昳愹㥢晡㑡㤶㙡㐳攲㍢搰捥㥥㐲㈰㘹搴㕡㌲搷㘴〳攱㘸挷って㐴て戴㘲ㅤ戳ㄱ挴㜵昳㥥攳㤸愴㉣㔲㘵愵㘶㤲㠰㘷㥢愱㜷搶㜶つぢ㐰㤱㕦㕣㘴㕥㐵㤱㜹㔵ㄵ㡤㕡攷ㄸㄹ㔴㜹㡥攵㕤㌲㝤㍢㕣㜷散㕡㤱て㡣摥敤〹㤲〴㡦㔳昰㈶㈹ㄱㄹ㔳㕤挶晣㜹㔸㙣㐱ㄹ搸㉥㐳㡣㜲敢㠸㝤㄰慥㈶ち昸㈷〶昴㉢㐱扥㈸㐷愹昱㈷ㄸ㑤㔷㔷㈳㈰㜱㔴扡㤶㕣挰戸昶㌴㑡㈲ㄹ㐴慣㘷㤰〸㥣㠲㈹ㄹ㑦て㜷挱㍡敦摡㈱戰㐷㡣㥤戲挳㠵〰㈸〷㐰㔶㥤㙥㙦㔶㔸㑤㜵㥡㙥㈹㠵摢㝢慢㍡戴挴㙤扤昵㘹戵昱晥㙤慡㈳㠵㤲搲㈳㍢㌵㔲㡡㘵㥢㌹敥㈵㑤㈳㤴摥㑥㤴㡤挸昲㥡戶昷㥤㐲攴㉤攸㈵㐵㌳㌹攳㑦ㄵ愱㈰捥ㅢ慢㈸扡散戳挹㈳ㄵ戰愱〹㔰愲㥡㡡捡挶攲㠸攰㈲㙥㥤搴㘵㈹㝥〲㝦ㅦ㠸戳换捤戰愳挶扣㍡ㄹ搷捣㌶ㅡ换㉥㡣㠴㥡改搷昷〸㑢㘳㙤㤱㠲㔱摣㌹愸昲㡦戶㌷挵㠸㌱ㅢ㌲㉡㤲攱〶〶ㅢ㠲戹㔲〱㔵ㅡ㘷㘳摣敡㔶㜱㤱㑦㘷愵改㉡っ㔴挲晡㠲摣㔴㔶㔸摢㤰㥦㔴ㅤ㕡㠷㐵㈵㐷つ㙢㜶㉤㠰㐶て㈹挷攳㥣㘲㜰挳㍡㐷慦ㄴ敥㌰㐰散挶戹㤵㕡㠸挸㙥㙢〰ㅥっ昶づ㜶戰㈳㔱攴㠴挶ㄹ㈵㘸㈱㠳㜰㍢ㄷ㐱摥ㄹ㄰愳㄰愴㤶㑡晦㜵㔲㝣敤㌹愶敦㥥捣㈵㤹㤸㠹ㄸ敤捡㌰ㅥ㠰摣㜴㘰㤲㕣㌴㤹挴换㈳挹愶㠴搶㘸㔲㐶ぢ㘳㡣ㄶ㥦ㅦ攲ㄲて㐳㔹攳㘴㥢〶㉥戹㠵㌶戴㘹㘳敢㠰戵攸搶ㅡ捤扡㔴慡㌸㤱搵㑡㈳敦〹㝣愹晢㝦ㄱ㌷㘵散㑢扣㈹㡢㌸㐹㜱挹㐴搲攰㘶户㜱ㄲ摤㤵㤰挳ㄸ㤱敡㘳晣㌱挳㉢愷攲㘱㍤搷ㄴ㘸ㅥㅥ㙣摦㕦㔰㜷攷㈰搲㝡㡡㈸换㤶㜰ㅤ慦ㄵ㐴㔶摣㤶㙡戶攴㉤㜹㌴搹㔳㐵㘷散愸㘸㑦攰〸敢㡣〴㕥愱〰㘳㘴㐰敥攰㈰戹㙢㜱㜰昷摡搳敡㌱㜷つ愸㔰ㄸ㄰っ昱昲㄰㤴挳慥㠲㤱㘸㙦㙢㙤愳㕢㌰昸㑢挳摢㤸〵㄰㡣〲搳愰㐵换挸挰㤹㐷㝥㘷〳攷㜶戴捡〸㤰愶㘳愹っ㔱㑥挲㕦て愴㠱㥢㜸㡥㕥昵愰㠴挲㐳敡㕥㔸㜲㌵㜱摡挱〹挸昳㙦攸㉡㕣㌱㐳摣㝥㜱て㜷ㄵ捦搶敢㌴㜷攱㥥摢ㄳ㔸挵捤㡤挸ㅣ㍤搴㜵㈷㑢慤㠹昶摤ㅤ㕤ㄵ昱㕤挱㘳ぢ攵㌳㘶㔸㕢慦㠴㕢搱扤慤㐱㐹㐲晦ㄹ摣ㄱ摢扥㥤㌶㜳摥攵㍤搴㑤敥㝤改戲敢㕤㜱搵扣昴㠰㤷晥㐰㈱戸㐱㌹捣㐹㤶㜲㙦攰㥦㑡㕡㑥晦㈹㐶摣捤戴㌹㐰摢㍦挲㜱㔴㡡愴挱ㄴ昲ㄹ㜴〲摢扤㜵㘹㠰㜴㜲愸㡢㑥㤴㈰搸㈷ㄴ昷搲摢㐶㈸攲㈷㐰㉢㠹㈵㍡㤱㘳捦㕦〴敢㡢ㅦ愳㠴〸挷㜳㉣㐶昴昷㈲㤷㠱㍡㈵挸攳ㅢㅥ扣て昲晦〷㑢〹㌷㙦换㑥晦ぢ捣㉣㕥敥㐶搱㙤㐴搱㡦㝡㔰㈴㜸ぢ㐴昱敦挳挸㈴㐹㘷㜴昶㑤挵挱戹愶晤〳攸㍢㝥摦昷晦昰〰扡ㄴㄳ㠷戲搱㄰㘹扢ㄳ捦㉤ㄳ㘱愸挷㐴㘰散㕥㤹〸㘷㤱ㄱっ攲㐷㈶㐲散〳㔹㐶挱捥㈶〲㐳㝢ㄹ㠶㘰㉡搲㥡㜲㙢昰〴㜶㠳㐳晦搸ㄹ摣扢㤵〱挲昹㔰㕡挱㍣㍣㔲㌷昶ㄶ慦㤸扥改ㅣ㔶攵愷㝤〹㘵收慦攲㈲户敡挲ㅥ㌷㙦㕢愳㍡㙤攳慢㐸㥣散晢晥㤴摤㕤㕦〷愶愲ㄴ㜹敦㐵㔱ㄴ摥㠲愷㐴昰摣㤰晢㡢㐳摦㍢晤敦㑦㍥㝢㤲㤷搵㘲㕡搵敦㐱㝥㤰㠸㍤敤〹挴㜴㔳昷㐴慥攷㜷㌹㘷昱㠱㤲扤搱㤰㜳愶慦慣愰挰㜰㤲㙣㐴㜸㈹挲㡣㠸㙦㉦㤸㤸戸昶㄰㤹㤸攵㉥㜷愷晡慥㐹戹〸换愹㠹㉢㥦㕥ㄲ㌵ㄴ㝤ㄵ搹㠰搶愶晥〳愸愲㌷㌹㤱㑥㉢㤱愷㑥㈶㈱扥摦慤敢㡥㔳搷㐵〷ㄹ㐶晤ㄳ㈹㠵昰〳㈹㈴㝤㤰攱㝤〰㈵愵捥㈱愳摦ぢ㤰ㄱ㔸敢㡥昰搲ㅦ戰㉦〴㘴敢捥摦㠰摦戰㘰ㄷ㠱挵挴ㄷ㍦攸㠹㤶戶㘸愲㥡ㄸ愹㔵㌶㑤〵ㄹ㜵㜸㘱挱㑣㔲扡㡡㑣㤲昴㘳挸敤摡ㅤ挵㤷㡣㌹㔱摣㉤㘲㙣摤愱慦慤攴㍣攴㌶㜱昱〳㝡愶愰ㄴ㠶㝢㤰挵㌸㤰慡㄰㕤搴戴ㄴㄵㄱ㡥㐷搹㔶愷㤱戸ち㍡换㍤㡣㔳㈹㘲㝦晣㔰㠸昵搳敤愱慦敦慥愱㡥㜳㠷戱㐰晥㘰㝦摤㤶挱搸㜸㉢㌹〶ㄲ㜶㔷慤㡡搱敤昰昳攸挲㐵攷㠴搱捥慡㘷㜱ㅣ㝦ㄲ捥ㅡ搲㝡昴㍦㠳搷㡡戳㉥戰㌷愳搸ㅤ晡晦㘳㈸搸㔱晦ぢ㠶摥ㄴ㈲㍦ㅥ㘷昸愰㌳㝥戲㘳挸㠶㍢〲捦㌶㠲㌷敡㘰㙣愸㉣㈳摥㔱慥㠲㉦㔷愳㙡㈵挱攱昷捡㜷摦㡣㘸昵愵㙤㍢搲㔷〰㌲㌶愴扦〸ㄱ搴户㝦愷摣㑡㑥户㠵㑦愰攳愱戳㜶捤昷〲捦ち愷㉡㠸昹㑥昱搳㌳ぢ㌶捦慣昸㑥户㔰扢〳㍢㌱晡㐹昴㌹扢っ㠱晤㠸っ摦愶㔰㈴〳ぢ扢ぢ㘴昰㉢愴㠹㔴㜴㠹捡㈱戸捥㝡戴㘹㌶昰攱敡㌲㕣㥤㈱㡢昶㠴慥㡢ㅣ捥摤昷㌳戸㜳戸愱昵㔱戸㠳㘴愳㡣搸㤸㕡挲㈷㍥挹㙤敤摥㠳捥戶昱摡〲戶ㅣ捣攵㔶搲㕦〰㑡㜷昷㤶㑥㡡攱㍢昹㍤㜲挹愸ㄲ攲捡晥㐹晣摤扤㝦㤶愳㑤㠲捣攳㡦戹改〷㥢㙥挰㝢戶㡢搸昷㐵㜴ㄵ戳〴昸ㄹ㘶㥣攱㠳愰㤳㡦㥣㈸扥㠹㘵㤱晥㤱捦ㄵ㙡〰晤㠹晡昹敤㠸㝡攲㘱昶㐴ㄲ㍣㘲㤰ㅣ㑢攲敢㘸挸敤㡡㤶つ㡥攰戲㠵㍡㑡㈰㙦㈴㍤㤰捦〹ㅥ㈵搴㐴扥㡡づ慤㠹搸㈸敤㍦㤱扦摢㙥㈲㠲㐶㠰㕡㘸㝡晣㠹㐴㠹ㄸつ㔴ㅢづ㠱㑢攰〱㑣㈴扡㘴㥣攲㤱㌲愷㄰㠵ㄸ㝥㑣ㄴ㈱晤㘳晣昷搵㤳扦㝥㠵改㍦㑦ち㈵㄰㔱搵戹ちち㐴戵㡡㉦愶㔷攱愳戴晦㉡扥戰摤㉡㈶㈸㉢㌹ㄳ㈳〴ㄸㅢㄲ㔵晣㔱慢㙡㈲挳つ攵㑦㕣㈴挰慦㘳ㄶㄳ㈶㑡㔴摦㉢挸愰㉦㜷㕥戵扡㡡㑣搲㔷攷㐶㘴㝣攳愳散㈴摥㠷愴㑦愷㄰㌹㘵ぢ㤱㜶㉣㍡戱㌷㜶㑦〸〹㉣㠹ㅦ捤昶ㄵ敤㠵〱㈳晤攲戳〹㘲捥㥣㐹㍥愰搲攲搸ㄳ〸㈳戲㑣㐹㐸摣㐸昱㤹愴昱て㕦㙡扢㑥㔱㠱〴敡㠹ㅡ㤳攰㔴攳㑦㈷㡤㡦攱攳㉣搵㈶挷㥢〴㑣慦㈶㡤㐹㤸慡昱戳㐹攳㍦ㅣ㍢摣㙡㥣搰㘱㌴戲㑥㈲挹戰㜹搵㈹㈰昵愱昶㌸㥡敢ㄶ昵攸㠸ㄵㄵ㔳㠴慡㄰㜲㐳㘹搲㔱㕣ち昱昱愹昴ㄲ慥㌸攱㉡〸愴㙤昴㝦㑣㔸挴搵愷〵㌳㌴昱㈵昴㈶㠲捥扥愱㥥搸戹㘰㉤晢㈸ㄸ戶ㄶ〳㥣慤敡㝢㡡㐴㘰ㄶ攴愳晤摤挱㌹㥦㘱㐲戶昷㈳〹㤶㘹扣㑢㌲㤸ㄶ㔱〱㤶扣昸㔴㠲搹摣㌳㙤㥡㌱㥥〶㜲㈰㈶〱㤹㌱㥥〱㡣〲㌲㠷㔸㌰㐱晥㔷捣晤㈹㔶晣㈵挱戳〰㈵㐱㘶㈷ㅤㄴ㍥つ㌰㥥晣晦㉡愶㌶㤵摦㐴ㄳ㑦㈶㉦㑢㤳㤱昱㔹㜶昸㉢㠰㈱戸㜱㐵㑣㠴㈵攳㜳㈸㐹扦㤴㠲㐳扤昴昳慣昸㙢㠲㉦〰㤴㜴㑥㜶搷扢挶㌵つ愸挲晥〶㕤挵㌳〴昸ㄹ㕦㡣㌳㝣搰戹てㅦ改㙦㌳昳㐸㥣㝣摦㡦㤰㘷挷㠷晣て攱挳晣㉤㉥㝡〸晦㕢ㄲ㕤ㄹ昸㜹敤挳㠳㡤㐵㈶愰㙤慥㝥ㅢ搸散户㌰づ搷搵㡥愴㜰㐴㉡㤵愲㔶㄰挴㌷ㄷ㉣㍣扣㠱㙦㌹愱㉡㠴㈰つ愸ち㌷慥㌸㠹〲攳换㙣㑡ㅣㄳ㑦挶㔷昸㐴搴慡㑤晣摢㌸挳〷㐱扣慡敥㡦挷摤㤳ㄷㄲ搷慡挲敥㝡㈱昱慦㉡搶搳㉦㝣㡥㠳㈹㘴㈱搳愹㤵㠸㌴㐵㐳㕦㐷㘶㙣㘸㥣㜳㝢っ㍦敤慡愸㕤慣㕦扣昸摡㜸㝥敡收晣挷晥㙣昴戹㔷晦晥户㕦晡捤㥦㥦昸晤敢捦㍦晦㥢晦昸搲㉢慦晦㙣敤挴㉦㕦㜸攱ㄷて㝦敢㤵摦ㅥ戴扥慤扤昴摡搲户㥦㥡戹晣搴ㄳ搶昹㝢㑥㍦昵昱挷ㅦ㥤㔹戹㙥㝡㘸㘸㜸昸敥挹㕦摤昴㠱㠹㘷㥥㜸㔹晣晣㕦㙥㜴㠵㕡㉥㕥搰㌹つ㉥㕢㑤攳ㅢ挸㘰ㅡ㥣昱㍢㍡つ㉥㔷㙤搴㕡扣㔱㜳㈸㈸挲户挱〹愸ち戳戳㘲攴㝦〰㐵戲戲挹</t>
  </si>
  <si>
    <t>㜸〱敤㕣㕢㙣㈴㔷㤹敥㔳敥㙡㜷戵敤戱㌳㥥㕣㈶㠴挴㄰㐲㈰㥥㜵挶㤳っ戹散捥づ扥㘴㘶ㅣ㍣戱㌳敤㤹㄰戱愱愷摣㝤㙡㕣㤹慥㉡愷慡摡㌳捥㐶㑡ㄴ〲〱敤㘶㤱㔸㐰〴〲㡢㈲㠴戴㍣戰散ぢ㥢散昲戲ㄲㄲ〸㈵搲㍥戰㐲㐸㍣㘴ㄱ㘲ㅦ㐰㘸愴㝤搸〸㐵㠲敦㍢㔵搵㕤摤敤㉥㍢㥤㘴搷㐱㍥㤳晥㝤敡摣敡㥣昳㕦捦晦㥦㑡㑥攴㜲戹㍦㈰昱㉦㔳㥥㤹ㅢ捡㥢㐱㈸㥤愹㌹慦㕥㤷搵搰昶摣㘰㙡挶昷捤捤㐵㍢〸〷搰愰㔰戱㔱ㅦ攸㤵挰㝥㕣ㄶ㉢ㅢ搲て搰㐸捦攵㡡㐵㐳㐳㍤〷攱㙦㉣㜹㌰搸㙢㌸て㔰㥥㥢㕤㕡㝤ㄴ愳㤶㐳捦㤷㠷㈶捥㐵㝤㡦㑤㑦㑦㑤㑦ㅤ戹敢攸搴攱㐳ㄳ㜳㡤㝡搸昰攵㌱㔷㌶㐲摦慣ㅦ㥡㔸㙥慣搶敤敡挷攴收㡡㜷㔱扡挷攴敡攱㍢㔶捤㍢敦㥥扥昳攸㔱敢㥥㝢敥ㅥ挶㥢㜳愷攷㘶㤷㝤㘹〵㙦捦㤰㍡㈷㝣攷扣慣摡㕣㤹㤴扥敤㕥㤸㥡㥢挵㝦愹搹攳改慥愹昲㥡㤴㈱摦㉣㝤改㔶㘵㘰愰攳㤰㌳ㄳ〴つ㘷㥤㕢㘷㌸㈷戰搰慡ㄹ㠴扡㌳㈷敢㜵挳㐹㐶㉤㍡㑢搸戹扡戹㌹散㤴愵ㅢ搸愱扤㘱㠷㥢〵㘷〵〳搵㐶㥣戳㠱㍣㘳扡ㄷ攴〳愶㈳㜵攷㘴挳慥攵愳㤴ㅢ戸㌵ㄹ㈲㍤㌱戵晡愹㤹挰㤹㕢㌳㝤㌵愳㠰晢㤲搱昶㠴㕦㙤㙦㝢㜳敦㜱㌹㜵昵〶㡥㜹㑢敦㜶愸㌹㘷晡捤㤶㤳扤㕢挶㡢㙦㥦挱敤扤摢愷昶愸扤捦㠷㝢昷㔱㕢搹摥㕡っ挵搴慤㜶ㄴ㡢㌱ち〴㠳〴㐵〲㈲搰㈸ㄱっㄱっ〳㠸晣晦㠰㐷搲ㅤ㔹愵㔵㑣慤戲慡㔵慡㕡愵愶㔵愴㔶戱戴捡〵慤戲愶㔵㙣慤昲愸㔶戹㠸㌶㐹㉡づづ㙡㜱晡攴搳挳㡦㝣昱㝢㍦㕦昸捥户ㅥ㝥昵昷晦扢昹戳攱㝤㘸昴㘰㍣愹㜹摦扣〴㔲㙢ㄱ昱㤱愹挳晣户㍤㔳㠰㈷慣愳搶㕤搶昴㜴敤攸㘱昳づ㔳攷戲㌲㤰摦㐶㈸㘳㘸㍢㙣㍤㘴扢㌵敦㤲挲摤つ戳㘶㈰㕢ㅢ㌷ㄹ搷捤㝡つ户ㄶ扣㘷敢捡㜲㘸㠶昲晡捥扡搶㈰㕤摤捡㘰㉢ㄹ愸昷摤搸搹敤㥣㔹㙦挸㤹换㜶㔴晤摥㡥㙡㘷搹昷㔶㝢搷㥥昰攵㘳捤摡慥ㄹ捤㐰愴㙤愸戱扢㔶ㄹ㔵㐵昳㥡㤸㕢昳〲改慡改㑤㍡换㜶昵愲昴换㤲〲㔱搶搴㔲慦㘶㔵捣昵㤳㑢㉥ㄶち㙥慤扤㍦㕤㙡摤㜷㌹〴㌳换ㅡ收扢㉥晤㜰㜳挵㕣慤换㙢摡㥡㐴敦㐴挵挱戶攲ㄳ㕥戵ㄱ捣㜹㙥攸㝢昵昶㥡㤹摡㠶〹㐹㔳㍢敤搵㘴㍥㥦㔳㐲〱攲㜶㘰㐰㠸摣㙤扤㜹㐱㈱㈲㠵㘲㌲昲㜵敤㘴㌷㜵〶慢挳㉡敡㤲㌴愹㝤㘰㥢挱㌸㕦㈵㘳㌲㌸㌰戵㈶㙡て扥昴㐳摢っ摢挴摣㍢摢㔸搳挶攳搵摦户㈱摤昰㤴改搶敡搲捦搴㝤㠲㌳㌲㐶〱昴㉢㄰〸㍤㜷㡦㡡㑥㕣ㄶ㥢晡㈵扢ㄶ慥ㄵ搶愴㝤㘱㉤㐴ㄹ昴㘳戱挸慤敤㑡挶㔵㈸㌲昶ㄳ㡣〳㤴㑡戹挲〱㌶㉡㤴㤰㜲㍡愵㔳〶㉦户〹㜲昶㙢攳攵㘱敢㠴㕤て㘵㈴㤴㐷㉤㘰㈴搲㙡ち㝤㈳㈴㔱摦慣㐶ち攳㠰㌵〷㉡㌵㙤㌷摣㙣昱㙤ㄷ㤷㐴㐴戴㈷ぢ㜶㥤㉣愰㈸㘸㤷〷ㄹ扣〶愲改㤰〶搹㡤㔳㐴㐴㌶挸搰散ㄸ戹㥤挸搸㍥㐳㐶愰㝤㥡〸搹晡㜰㙦ㄹ㐱㘲敦㈶㔲㜶敡挹㡦㝢搲㙣㉢㑢㍥㤲㘶㔷㘳攳㡣㙢〸慥㈵戸㡥攰㈰㠰昸㌵㈴ㅣ愵ㅣ昲敤挹㜸て㥥㡤ㅢ〸摥ぢ〰昹㘴㔰收挴愲㡡㌶搴㑥散㐸戶ㅢ㠱㥤慣㡣攲㐸ㄴ搱㌲㙥摡㤹㈳㡥㐲㜴㙣㜵敥づ㕤㥢㔷㍡昶㠳扤㘹㌳扤ㅣ㔲㘴㐶搳昴㕡户㘹㥡摥〸㌶敤㔳㙦摤㠴慥挶〴挱晢〰㑡挶晢〹愱㕣㘸昰敥捣愲愷㐹昹慥㌰㡢㈲㘳愸㑦〵ㅦㄳ㌲㡦〰ㄹ㐲慥敢昸戲㘷㐳搳ㅣ㥣戴摥昵㌶昴愱摥晣ㅤ㈳扤㐳㙦敥改ㅤ㝡㡢摥愴ㄵ㝤㌳搸㑢晣愲愷㡥戹〵搵挶〷〹㙥〵攸搰㌱㍣㝤扦㔹㑦㠱㌲㡢㥤ㄴ收昶搳敢愲慣摣㤵捤㜵愹㌴搰戰戵㘲晡ㄷ㘴〸て挶挲㍣㙣㘱捦昷㘵ㅤ㠷摡㥡㉡攰昹攵摡昶挲攰㠴敦㌹㉣摦戳㤱㠳㜷㠵㘲挸攷戵㠱㕣㠷㡤㥣㘱㙢愶㝣㑥㈹捡愱づ扥愳户㤰㐸㜵㙡㈷㉦昶换㍥㕦敥㐹㤲㍥㈴挹㠷戱慤挶㙤〰㤰ㄲ攲㍦㝢㑡㤴㐳㙣昶㘷慡㔹扢挵㑡て㕦挶改愴挳㠷搸㈵㐷㠶㈲㠷敤㉣晣〷挱㠸㔳戶㥤愶戰ㄸ㜲㤶愵㕦㠵㙦挱慥换㔲攴㤶愵愸搹㤳ㄵ敦ㄲ㔹㌱㌰搰㜵㥥捥昰慦㈹㍡改㤰ㄲ㤹摣㥥㔹㤹㜱ㄶ㙦ㄱㄵ摤㤰ㄴ㉡ㄹ慥愱愶〴㈲攵戱敤㥥㠸改㐳挴摣㡥㡤㌳づㄳ㑣ㄳㅣ〱搰㕦㠵愴搹改挶㌳ㄸ㌶戸㐱㤷㜶愵㤲㉢ㄲつ捡㐵昸㑡㑦㘱㜵㤴慦昹〸挱㕤〰ㅤ收てㅤ㤰ㄹ㠴愸㔰㥥㈲㐴ㄵ挶戰捥搹昲ㄲ㘹㘰㥦㠵挰搲㕣㈳〸㍤㠷㤱愵ㄱ㙢摥㝢挰ぢ攷敤㘰ㅤ㤱愸㜱㉢捥㍣戴㈶㕤㔰㤷て摢愷愳捣㕢㕦㤷㌵挳㉡㝢つ㠸戶㠵昹摤㜰㌰挷㜶挰㤶㔴㘷㜳㑤㈰昵㜷㍥挶㄰〲㍢慤晣慤昴挶敥挸晢捤㐳摦㘸㙢㐷㔷散戰㉥㠷慣㠸改㤸㉦㕡搸㐵㐴づ㙡㠳搶捡㥡㉦攵晣㠸㜵搲户㙢㜵摢㤵㐴〶㙣㑣〶敢ㄶ攵〵㐴〹㤶㍤挶〰㍤㜷挴㕡昱㑤㌷㔸㌷ㄹ㔰摣摣摦昶愴挲㈲扡㌵㙢扢〱㕥愳戰挸晣愸㔵㕥昳㉥㈱㕥摢㜰摣㤳收㝡戰㉢戰㐲愲㡦㤲㐲㡤搰㠴愶㠹愲㔶散ㄷ㍦㍣㤰攷㜲攴扤㍣㠱挲㔵㑥愷捦㍣㐳㝢搳慥㡦㘳㌴戴搳㌹愷㘱㐴㡦㥡㠵〳㤹㔲㤸㥣㙡摣挳㍥昷〲㉣㥣㍣扢搰㡡捣扤㤵㠸戵㑥㈷㝦㠶㠸㔷㔴搱㡣㠳搰㐵户㉦愲ㄴ㤶㤱㜰挰㠰㐰㌸㥦㍡愹慦㘴愹㌶㈴扥㝤慤散〹〴㤲㠶慤㐵㜳㔵搶ㄱ㡥㜶捣㜰㕦昴㐰㉢搶㌱敢㐱㕣㌷攷㌹㡥㐹捡㈲㔵㤶慢㈶〹㜸愶ㄱ㝡愷㙤搷戰〰ㄴ昹挵㐵收㘵ㄴ㤹㤷㔵搱戰㜵㠶㤱㐱㤵攷㔸摥〵搳户挳㌵挷慥ㄶ昹挰攸摤慥㈰㐹昰㌸〵㙦㤲ㄲ㤱㌱搱㘱捣㥦㠵挵ㄶ㑣〱摢㔳㄰愳摣㍡㘲ㅦ㠴慢㠹〲晥㠹㍥晤㑡㤰㉦捡㔱㙡晣〵㐶搳搵搵〸㐸ㅣ㤵慥㈴ㄷ㌰慥㍣㠹㤲㐸〶ㄱ敢ㄹ㈴〲愷㘰㑡挶搳挳㕤戰捥扡㜶〸散ㄱ㘳㈷散㜰㍥〰捡〱㤰㔵愷摢敢ㄵ㔶㔳㥤㈶㥢㑡攱愶敥慡㌶㉤㜱㘳㜷㝤㕡㙤㝣㘰㡢敡㐸愱愴昴挸㜶㡤㤴㘲搹㘲㡥扢㐹搳〸愵户ㄳ㘵㈳戲扣愶慤㝤愷㄰㜹ぢ㝡㐹搱㑣捥昸㑢㐵㈸㠸昳挶㉡㡡㉥晢㙣昲㐸〵㙣㘸〲㤴愸愶愲戲㤱㌸㈲戸㠰㕢㈷㌵㔹㡡㥦挰摦晢攲散㔲㈳㙣慢㌱㉦㡦挷㌵㌳昵晡㤲ぢ㈳愱㙡晡戵㕤挲搲㔸㕢愴㘰ㄴ㜷昶慢晣愳敤㑤㌱㘲捣㠶㡣㡡㘴戸㠱挱㠶㘰慥㔴㐰㤵挶搹〸户扡㔹㕣攴搳㘹㘹扡ち〳攵戰㌶㉦㌷㤴ㄵ搶㌲攴挷㔵㠷收㘱㔱挹㔱挳㥡㔹つ愰搱㐳捡昱㌸愷ㄸ摣戰捥搰㉢㠵㍢っ㄰扢㜱㙥戹ㅡ㈲戲摢ㅣ㠰〷㠳摤㠳ㅤ散㐸ㄴ㌹愱㜱㐶〹㕡挸㈰摣昶㐵㤰㜷晡挴㈸〴愹愵搲敦㡥㡢慦㍥捦昴㡦挷㜳㐹㈶㘶㈲㐶扢㌲㡣〷㈰㌷ㅤ㤸㈴ㄷ㡤㈷昱昲㐸戲㈹愱㌵㥣㤴搱挲ㄸ愱挵攷㠷戸挴挳㔰搶㈸搹愶㡥㑢㙥愱つ㙤㕡摦摣㘷㉤戸搵㝡愳㈶㤵㉡㑥㘴戵搲挸扢〲㕦敡晥㕦挴㑤ㄹ晢ㄲ㙦捡〲㑥㔲㕣㌲㤱搴扦搹㙤ㅣ㐷㜷㈵攴㌰㐶愴晡ㄸ㝦捣昰捡愹㜸㔸搷㌵〵㥡㠷晢㕢昷ㄷ搴摤㌹㠸戴慥㈲捡戲㐵㕣挷㙢〶㤱ㄵ户愵㥡㉤㝡㡢ㅥ㑤昶㔴搱㈹㍢㉡摡ㄵ㌸挲㍡㈳㠱㔷㈸挰ㄸ改㤳㍢㌸㐸敥㑡ㅣ摣扤昲愴㝡捣㕤〱㉡ㄴ〶〴㐳扣㍣〴攵戰慢㘰㈴摡摢㕡换攸ㄶっ晥搲昰㌶㘶〰〴愳挰㌴㘸搱㌲㌲㜰收㤰摦摥挰戹〹慤㌲〲愴改㔸㉡㐳㤴攳昰搷〳㘹攰㈶㥥愳㔷㍣㈸愱昰㠰扡ㄷ㤶㕣㑤㥣㜴㜰〲昲晣㙢㍡ち㤷捤㄰户㕦摣㠳ㅤ挵㌳戵ㅡ捤㕤戸攷㜶〵㔶㜱㜳㈳㌲㐷て㜴摣挹㔲㙢愲㝤㜷㜳㐷㐵㝣㔷昰挸晣搴㈹㌳慣慥㤵挳捤攸摥㔶扦㈴愱晦〰敥㠸㉤摦㑥㥢㌹敦昲ㅥ敡〶昷扥㜴搱昵㉥戹㙡㕥㝡挰㑢㝦愰㄰摣愰ㅣ攴㈴㑢戹㍦攰㥦㑡㕡㑥晦㌷㡣戸㤳㘹㜳㠰㤶㝦㠴攳愸ㄴ㐹㠳〹攴㌳攸〴戶㝢昳搲〰改攴㐰〷㥤㈸㐱戰㐷㈸敥㠵户㡤㔰挴扦〲慤㈴㤶攸㐴㡥㍤晦㌶㔸㕦扣㡣ㄲ㈲ㅣ捦戱ㄸ搱摦㠷㕣〶敡㤴㈰㡦㙦㜸昰㍥挸㥦づ㤶ㄲ㙥摥㤲㥤晥て㤸㔹扣搴㠹愲ㅢ㠹愲㝦改㐲㤱攰㉤㄰挵扦昷㈳㤳㈴㥤搱搹㌷ㄵ〷攷㥡昶づ愰敦昸㝤摦晦挷〳攸㘲㑣ㅣ捡㐶㐳愴敤ㄶ㍣㌷㑤㠴㠱㉥ㄳ㠱戱㝢㘵㈲㥣㐶㐶㌰㠸ㅦ㤹〸戱て㘴〹〵摢㥢〸っ敤㘵ㄸ㠲愹㐸㙢捡慤挱ㄳ搸㌵づ晤㘳愷㜰敦㔶〶〸攷㐳㘹〵㜳昰㐸㕤摢㕤扣㙣晡愶㜳㔰㤵㥦昴㈵㤴㤹扦㠲㡢摣慡ぢ㝢㕣扦㘵㡤敡戴㠵慦㈲㜱戲敦昹㔳㜶㜶㝤ㅤ㤸㡡㔲攴扤ㄷ㐵㔱㜸ぢ㥥ㄲ挱㜳㐳敥慦て㝣昷攴㝦㍤晥捣㜱㕥㔶㡢㘹㔵扦つ昹㝥㈲昶戴㈷㄰搳㑤摤ㄳ戹㥡摦攵㥣挶〷㑡昶㝡㕤捥㥡扥戲㠲〲挳㐹戲ㄱ攱愵〸㌳㈲扥摤㘰㘲攲摡㐳㘴㘲㑥㜵戸㍢搵㜷㑤捡㐵㌸㤵㥡戸昲改㈵㔱㐳搱㔳㤱昵㘹㙤敡摦㠳㉡㝡㤳ㄳ㘹户ㄲ㜹敡㘴ㄲ攲㥦㍡㜵摤㔱敡扡攸㈰挳愸㝦㈲愵㄰㝥㈰㠵愴て㌲扣て愰愴搴ㄹ㘴昴摢〱㌲〲㙢㥤ㄱ㕥晡〳昶㠴㠰㙣摥昹敢昳ㅢㄶ散㈲戰㤸昸攲晢㍤搱搲ㄶ㑤㔴ㄳ㈳戵捡愶㈹㈳愳づ㉦㉣㤸㑥㑡㔷㤰㐹㤲㝥〴戹ㅤ扢愳昸㤲ㄱ㈷㡡扢㐵㡣慤㍢昴戵㤵㥣晢摣〶㉥㝥㐰捦ㄴ㤴挲㜰昷戳ㄸ〷㔲ㄵ愲㡢㥡㤶愲㈲挲搱㈸摢散㌴ㄴ㔷㐱㘷戹〷㜱㉡㐵散㡦ㅦち戱㝥戲㌵昴搵㥤㌵搴㜱敥㈰ㄶ挸ㅦ散慦ㅢ㌳ㄸㅢ㙦㈵挷㐰挲敥愸㔵㌱扡ㅤ㝥ㄶ㕤戸攸㥣㌰㕡㔹昵㉣㡥攲㑦挲㔹〳㕡㤷晥㘷昰㕡㜱搶㌹昶㘶ㄴ扢㑤晦㝦ㅣ〵摢敡㝦挱搰㥢㐲攴挳㜱㠶て㍡攳㈷摢㠶㙣戸㈳昰㙣㈳㜸愳づ挶㠶捡㌲攲ㅤ攵捡昸㜲㌵慡㔶ㄲㅣ㝥慦㝣攷捤㠸㘶㕦摡戶㐳㍤〵㈰㘳㐳晡户㈱㠲㝡昶㙦㤷㕢挹改戶昰〹㜴㍣㜰摡慥晡㕥攰㔹攱㐴ㄹ㌱摦〹㝥㝡㘶挱收㤹ㄱ摦敡ㄴ㙡㌷㘳㈷㠶ㅦ㐱㥦搳㑢㄰搸て挸昰㙤ち㐵㌲戰戰戳㐰〶扦㐲ㅡ㑢㐵㤷愸ㅣ㠲慢慣〷ㅢ㘶ㅤㅦ慥㉥挱搵ㄹ戲㘸㔷攸扡挸攱摣㜹㍦㠳㍢㠷ㅢ㕡ㅦ㠳㍢㐸搶愷㄰ㅢ㔳㑢昸挴㈳摣搶捥㍤㘸㙦ㅢ慦㉤㘰换晥㕣㙥㈵晤㐵愰㜴㘷㙦㘹愷ㄸ扥㤳摦㈳㤷㡣ち㈱慥散ㅦ挷摦㥤晢㘷㌹摡㌸挸㍣晥㤸㥢㝥戰挹㍡扣㘷㍢㠸㝤㥦㐷㔷㌱㐳㠰㥦㘱挶ㄹ㍥〸㍡昹挸㠹攲ㅢ㔸ㄶ改ㅦ昹㕣愱ち搰㥢愸㕦搸㡡愸挷敥㘷㑦㈴挱㈳〶挹戱㈴扥㠶㠶摣慥㘸搹攰〸㉥㕢愸愳〴昲㐶搲〳昹㥣攰㔱㐲㑤攴㉢攸搰㥣㠸㡤搲摥ㄳ昹昲㔶ㄳㄱ㌴〲搴㐲搳攳㡦㈵㑡挴愸愳摡㜰〸㕣〲て㘰㉣搱㈵愳ㄴ㡦㤴㌹㠵㈸挴昰㌲㔱㠴昴ㅦ昱摦搷㡥扦晡ち搳㙦㡦ぢ㈵㄰㔱搵扥ちち㐴戵㡡捦愷㔷攱愳戴昷㉡㥥摢㙡ㄵ㘳㤴㤵㥣㠹ㄱ〲㡣っ㠸ち晥愸㔵㌵㤰攱㠶昲㈷捥ㄳ攰搷㌶㡢㌱ㄳ㈵慡敦㈵㘴搰㤷㍢慦㕡㕤㐶㈶改慢㜳㈳㌲扥昱㔱㜶ㄲ敦㐳搲愷㔳㠸㥣戲㠵㐸㍢ㄶ㥤搸ㅢ扢㉢㠴〴㤶挴㡦㘶㝢㡡昶㐲㥦㤱㝥昱㙣㠲㤸㔳愷㤲て愸戴㌸昶〴挲㠸㉣㔳ㄲㄲ㌷㔲㝣㈶㘹晣捦摦㙦戹㑥㔱㠱〴敡㠹ㅡ㤳攰㔴攳㑦㈷㡤㡦攰攳㉣搵㈶挷㥢〴㑣慦㈵㡤㐹㤸慡昱㌳㐹攳摦ㅣ㌹搸㙣㥣搰㘱㌴戲㑥㈲挹戰㜹搵㈹㈰昵愱昶㈸㥡敢ㄶ昵攸㤰ㄵㄵ㔳㠴慡㄰㜲㕤㘹搲㘱㕣ち昱昱愹昴㈲慥㌸攱㉡〸愴㙤昴㝦㑣㔸挰搵愷㜹㌳㌴昱㈵昴〶㠲捥扥愱㥥搸戹㘰㉤昹㈸ㄸ戴ㄶ〲㥣慤㙡扢㡡㐴㘰ㄶ攴愳晤摤挶㌹㥦㘱㐲戶昶㈳〹㤶㘹扣㑢搲㥦ㄶ㔱〱㤶扣㜸㍡挱㙣敥愹ㄶ捤ㄸ㑦〲㌹㄰㤳㠰捣ㄸ㑦〱㐶〱㤹〳㉣ㄸ㈳晦㉢收㝥㥡ㄵ㥦㈲㜸〶愰㈴挸散愴㠳挲愷〱㐶㤳晦㕦挵挴㠶昲㥢㘸攲昱攴㘵㘹㌲㌲㥥㘵㠷捦〲っ挰㡤㉢㘲㈲㉣ㄹ㥦㐳㐹晡愵ㄴㅣ敡愵㝦挳㡡扦㈵㜸づ愰愴㜳戲㍢摥㌵慥愹㑦ㄵ昶㜷攸㉡㥥㈲挰捦昸㝣㥣攱㠳捥㝤昸昳摥㌶㌳㡦挴挹昷晤〸㜹戶㝤挸㝦ㅦ㍥捣摦攴愲〷昰扦㈵搱㤵㠱㥦搷敥敤㙦㉣㌲〱㙤㜳昵㕢挷㘶扦㠵㜱戸慥㔶㈴㠵㈳㔲愹ㄴ戵㠲㈰扥戹㘰攱攱つ㝣换㌱㔵㈱〴㘹㐰㔵戸㜱挵㜱ㄴㄸ㝦捦愶挴㌱昱㘴㝣㤱㑦㐴慤摡挴㉦挵ㄹ㍥〸攲㔵㜵㝦㌴敥㥥扣㤰戸㔶ㄵ㜶挷ぢ㠹㝦㔵戱㤶㝥攱昳ㅣ㑣㈱ぢ㤹㜶慤㐴愴㈹ㅡ晡ㅡ㌲㈳〳愳㥣摢㐳昸㘹㤷㐵昵㝣敤晣昹搷㐷昳ㄳ搷攷㍦晥搱攱攷㕦晢挹㉦扦昰搳扦㍡昶摦㙦扣昰挲㑦㝦昵㠵㔷摥昸挱敡戱ㅦ扤昸攲て敦晦㠷㔷㝥戹摦晡愶昶晤搷ㄷ扦昹挴昴挵㈷ㅥ戳捥摥㜶昲㠹㠷ㅦ㝤㜰㝡昹慡挹㠱㠱挱挱㕢挷㝦㝣摤㠷挶㥥㝡散㈵昱敦㍦扦搶ㄵ㙡戹㜸㐱晢㌴戸㙣㌵㡤慦㈳㠳㘹㜰挶敦攸㌴戸㕣戵㔱慢昱㐶捤愲愰〸摦〶㈷愰㉡捣昶㡡愱㍦〲戸㙥戴㐹</t>
  </si>
  <si>
    <t>Please select your income bracket or enter 1 to enter your own historical monthly spending patterns.</t>
  </si>
  <si>
    <t>$50,000 to 
75,000</t>
  </si>
  <si>
    <t>$75,000 to $99,999</t>
  </si>
  <si>
    <t>$100,000 to $200,000</t>
  </si>
  <si>
    <t>$200,000+</t>
  </si>
  <si>
    <t xml:space="preserve"> 2=50,000:75,000; 3=75,000:100,000; 4=100,000:200,000; 5=200,000+</t>
  </si>
  <si>
    <t>Average Salary Level</t>
  </si>
</sst>
</file>

<file path=xl/styles.xml><?xml version="1.0" encoding="utf-8"?>
<styleSheet xmlns="http://schemas.openxmlformats.org/spreadsheetml/2006/main">
  <numFmts count="8">
    <numFmt numFmtId="6" formatCode="&quot;$&quot;#,##0_);[Red]\(&quot;$&quot;#,##0\)"/>
    <numFmt numFmtId="8" formatCode="&quot;$&quot;#,##0.00_);[Red]\(&quot;$&quot;#,##0.00\)"/>
    <numFmt numFmtId="44" formatCode="_(&quot;$&quot;* #,##0.00_);_(&quot;$&quot;* \(#,##0.00\);_(&quot;$&quot;* &quot;-&quot;??_);_(@_)"/>
    <numFmt numFmtId="43" formatCode="_(* #,##0.00_);_(* \(#,##0.00\);_(* &quot;-&quot;??_);_(@_)"/>
    <numFmt numFmtId="164" formatCode="0.0000"/>
    <numFmt numFmtId="165" formatCode="&quot;$&quot;#,##0"/>
    <numFmt numFmtId="166" formatCode="_(* #,##0_);_(* \(#,##0\);_(* &quot;-&quot;??_);_(@_)"/>
    <numFmt numFmtId="167" formatCode="&quot;$&quot;#,##0.00"/>
  </numFmts>
  <fonts count="12">
    <font>
      <sz val="11"/>
      <color theme="1"/>
      <name val="Calibri"/>
      <family val="2"/>
      <scheme val="minor"/>
    </font>
    <font>
      <sz val="9"/>
      <color indexed="81"/>
      <name val="Tahoma"/>
      <family val="2"/>
    </font>
    <font>
      <b/>
      <sz val="9"/>
      <color indexed="81"/>
      <name val="Tahoma"/>
      <family val="2"/>
    </font>
    <font>
      <b/>
      <sz val="11"/>
      <color indexed="8"/>
      <name val="Calibri"/>
      <family val="2"/>
    </font>
    <font>
      <sz val="8"/>
      <name val="Tahoma"/>
      <family val="2"/>
    </font>
    <font>
      <sz val="11"/>
      <color indexed="8"/>
      <name val="Calibri"/>
      <family val="2"/>
    </font>
    <font>
      <sz val="8"/>
      <name val="Calibri"/>
      <family val="2"/>
    </font>
    <font>
      <sz val="11"/>
      <color indexed="8"/>
      <name val="Calibri"/>
      <family val="2"/>
    </font>
    <font>
      <b/>
      <sz val="8"/>
      <color indexed="8"/>
      <name val="Arial"/>
      <family val="2"/>
    </font>
    <font>
      <b/>
      <sz val="10"/>
      <color indexed="8"/>
      <name val="Arial"/>
      <family val="2"/>
    </font>
    <font>
      <sz val="10"/>
      <color indexed="8"/>
      <name val="Arial"/>
      <family val="2"/>
    </font>
    <font>
      <sz val="8"/>
      <color indexed="8"/>
      <name val="Arial"/>
      <family val="2"/>
    </font>
  </fonts>
  <fills count="10">
    <fill>
      <patternFill patternType="none"/>
    </fill>
    <fill>
      <patternFill patternType="gray125"/>
    </fill>
    <fill>
      <patternFill patternType="solid">
        <fgColor indexed="13"/>
        <bgColor indexed="64"/>
      </patternFill>
    </fill>
    <fill>
      <patternFill patternType="solid">
        <fgColor indexed="27"/>
        <bgColor indexed="64"/>
      </patternFill>
    </fill>
    <fill>
      <patternFill patternType="solid">
        <fgColor indexed="22"/>
        <bgColor indexed="64"/>
      </patternFill>
    </fill>
    <fill>
      <patternFill patternType="solid">
        <fgColor indexed="44"/>
        <bgColor indexed="64"/>
      </patternFill>
    </fill>
    <fill>
      <patternFill patternType="solid">
        <fgColor indexed="11"/>
        <bgColor indexed="64"/>
      </patternFill>
    </fill>
    <fill>
      <patternFill patternType="solid">
        <fgColor indexed="15"/>
        <bgColor indexed="64"/>
      </patternFill>
    </fill>
    <fill>
      <patternFill patternType="solid">
        <fgColor indexed="42"/>
        <bgColor indexed="64"/>
      </patternFill>
    </fill>
    <fill>
      <patternFill patternType="solid">
        <fgColor indexed="4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3" fontId="5" fillId="0" borderId="0" applyFont="0" applyFill="0" applyBorder="0" applyAlignment="0" applyProtection="0"/>
    <xf numFmtId="44" fontId="7" fillId="0" borderId="0" applyFont="0" applyFill="0" applyBorder="0" applyAlignment="0" applyProtection="0"/>
    <xf numFmtId="9" fontId="5" fillId="0" borderId="0" applyFont="0" applyFill="0" applyBorder="0" applyAlignment="0" applyProtection="0"/>
  </cellStyleXfs>
  <cellXfs count="55">
    <xf numFmtId="0" fontId="0" fillId="0" borderId="0" xfId="0"/>
    <xf numFmtId="0" fontId="0" fillId="0" borderId="0" xfId="0" applyAlignment="1">
      <alignment wrapText="1"/>
    </xf>
    <xf numFmtId="10" fontId="0" fillId="0" borderId="0" xfId="0" applyNumberFormat="1"/>
    <xf numFmtId="6" fontId="0" fillId="0" borderId="0" xfId="0" applyNumberFormat="1"/>
    <xf numFmtId="6" fontId="0" fillId="0" borderId="0" xfId="0" applyNumberFormat="1" applyAlignment="1">
      <alignment horizontal="center"/>
    </xf>
    <xf numFmtId="3" fontId="0" fillId="0" borderId="0" xfId="0" applyNumberFormat="1"/>
    <xf numFmtId="3" fontId="0" fillId="0" borderId="0" xfId="0" applyNumberFormat="1" applyAlignment="1">
      <alignment horizontal="center"/>
    </xf>
    <xf numFmtId="0" fontId="0" fillId="0" borderId="0" xfId="0" applyAlignment="1"/>
    <xf numFmtId="0" fontId="0" fillId="0" borderId="0" xfId="0" applyAlignment="1">
      <alignment horizontal="center"/>
    </xf>
    <xf numFmtId="9" fontId="0" fillId="0" borderId="0" xfId="0" applyNumberFormat="1"/>
    <xf numFmtId="0" fontId="0" fillId="2" borderId="0" xfId="0" applyFill="1"/>
    <xf numFmtId="0" fontId="3" fillId="0" borderId="0" xfId="0" applyFont="1"/>
    <xf numFmtId="0" fontId="0" fillId="0" borderId="0" xfId="0" applyFill="1"/>
    <xf numFmtId="3" fontId="0" fillId="0" borderId="0" xfId="0" applyNumberFormat="1" applyFill="1"/>
    <xf numFmtId="3" fontId="0" fillId="3" borderId="0" xfId="0" applyNumberFormat="1" applyFill="1"/>
    <xf numFmtId="0" fontId="0" fillId="4" borderId="0" xfId="0" applyFill="1"/>
    <xf numFmtId="43" fontId="0" fillId="0" borderId="0" xfId="1" applyFont="1"/>
    <xf numFmtId="43" fontId="0" fillId="5" borderId="1" xfId="1" applyFont="1" applyFill="1" applyBorder="1"/>
    <xf numFmtId="0" fontId="3" fillId="4" borderId="0" xfId="0" applyFont="1" applyFill="1"/>
    <xf numFmtId="9" fontId="0" fillId="5" borderId="1" xfId="3" applyFont="1" applyFill="1" applyBorder="1"/>
    <xf numFmtId="0" fontId="0" fillId="0" borderId="0" xfId="0" quotePrefix="1"/>
    <xf numFmtId="0" fontId="0" fillId="6" borderId="0" xfId="0" applyFill="1"/>
    <xf numFmtId="38" fontId="0" fillId="0" borderId="0" xfId="0" applyNumberFormat="1" applyFill="1"/>
    <xf numFmtId="6" fontId="0" fillId="0" borderId="0" xfId="0" applyNumberFormat="1" applyFill="1"/>
    <xf numFmtId="43" fontId="0" fillId="0" borderId="0" xfId="1" applyFont="1" applyFill="1"/>
    <xf numFmtId="0" fontId="0" fillId="7" borderId="0" xfId="0" applyFill="1"/>
    <xf numFmtId="43" fontId="3" fillId="0" borderId="0" xfId="0" applyNumberFormat="1" applyFont="1"/>
    <xf numFmtId="0" fontId="0" fillId="8" borderId="0" xfId="0" applyFill="1"/>
    <xf numFmtId="0" fontId="3" fillId="0" borderId="2" xfId="0" applyFont="1" applyBorder="1"/>
    <xf numFmtId="0" fontId="3" fillId="0" borderId="3" xfId="0" applyFont="1" applyBorder="1"/>
    <xf numFmtId="0" fontId="3" fillId="0" borderId="4" xfId="0" applyFont="1" applyBorder="1"/>
    <xf numFmtId="0" fontId="8" fillId="0" borderId="0" xfId="0" applyFont="1"/>
    <xf numFmtId="0" fontId="9" fillId="0" borderId="0" xfId="0" applyFont="1" applyAlignment="1">
      <alignment horizontal="center" vertical="center" wrapText="1"/>
    </xf>
    <xf numFmtId="0" fontId="8" fillId="0" borderId="1" xfId="0" applyNumberFormat="1" applyFont="1" applyBorder="1" applyAlignment="1">
      <alignment horizontal="center" vertical="center" wrapText="1"/>
    </xf>
    <xf numFmtId="6" fontId="8" fillId="0" borderId="0" xfId="0" applyNumberFormat="1" applyFont="1" applyBorder="1" applyAlignment="1">
      <alignment horizontal="center" vertical="center" wrapText="1"/>
    </xf>
    <xf numFmtId="0" fontId="10" fillId="0" borderId="0" xfId="0" applyFont="1"/>
    <xf numFmtId="165" fontId="11" fillId="0" borderId="0" xfId="2" applyNumberFormat="1" applyFont="1" applyAlignment="1">
      <alignment horizontal="right"/>
    </xf>
    <xf numFmtId="165" fontId="11" fillId="0" borderId="0" xfId="0" applyNumberFormat="1" applyFont="1"/>
    <xf numFmtId="9" fontId="10" fillId="0" borderId="0" xfId="3" applyFont="1"/>
    <xf numFmtId="6" fontId="11" fillId="0" borderId="0" xfId="0" applyNumberFormat="1" applyFont="1" applyAlignment="1">
      <alignment horizontal="right"/>
    </xf>
    <xf numFmtId="6" fontId="11" fillId="0" borderId="0" xfId="0" applyNumberFormat="1" applyFont="1"/>
    <xf numFmtId="9" fontId="3" fillId="0" borderId="0" xfId="0" applyNumberFormat="1" applyFont="1"/>
    <xf numFmtId="0" fontId="3" fillId="0" borderId="0" xfId="0" applyFont="1" applyAlignment="1">
      <alignment wrapText="1"/>
    </xf>
    <xf numFmtId="165" fontId="0" fillId="0" borderId="0" xfId="0" applyNumberFormat="1"/>
    <xf numFmtId="164" fontId="0" fillId="0" borderId="0" xfId="0" applyNumberFormat="1"/>
    <xf numFmtId="165" fontId="8" fillId="0" borderId="0" xfId="0" applyNumberFormat="1" applyFont="1" applyFill="1" applyBorder="1"/>
    <xf numFmtId="2" fontId="3" fillId="0" borderId="0" xfId="0" applyNumberFormat="1" applyFont="1"/>
    <xf numFmtId="166" fontId="8" fillId="0" borderId="0" xfId="1" applyNumberFormat="1" applyFont="1" applyFill="1" applyBorder="1"/>
    <xf numFmtId="0" fontId="3" fillId="0" borderId="0" xfId="0" applyFont="1" applyBorder="1"/>
    <xf numFmtId="0" fontId="0" fillId="9" borderId="0" xfId="0" applyFill="1"/>
    <xf numFmtId="43" fontId="0" fillId="0" borderId="0" xfId="0" applyNumberFormat="1" applyFill="1"/>
    <xf numFmtId="166" fontId="0" fillId="3" borderId="0" xfId="1" applyNumberFormat="1" applyFont="1" applyFill="1"/>
    <xf numFmtId="167" fontId="0" fillId="0" borderId="0" xfId="0" applyNumberFormat="1"/>
    <xf numFmtId="8" fontId="0" fillId="0" borderId="0" xfId="0" applyNumberFormat="1"/>
    <xf numFmtId="0" fontId="0" fillId="0" borderId="0" xfId="0" applyAlignment="1">
      <alignmen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dimension ref="B2:M12"/>
  <sheetViews>
    <sheetView workbookViewId="0">
      <selection activeCell="C2" sqref="C2:M4"/>
    </sheetView>
  </sheetViews>
  <sheetFormatPr defaultRowHeight="15"/>
  <sheetData>
    <row r="2" spans="2:13">
      <c r="B2" t="s">
        <v>46</v>
      </c>
      <c r="C2" s="54" t="s">
        <v>67</v>
      </c>
      <c r="D2" s="54"/>
      <c r="E2" s="54"/>
      <c r="F2" s="54"/>
      <c r="G2" s="54"/>
      <c r="H2" s="54"/>
      <c r="I2" s="54"/>
      <c r="J2" s="54"/>
      <c r="K2" s="54"/>
      <c r="L2" s="54"/>
      <c r="M2" s="54"/>
    </row>
    <row r="3" spans="2:13">
      <c r="C3" s="54"/>
      <c r="D3" s="54"/>
      <c r="E3" s="54"/>
      <c r="F3" s="54"/>
      <c r="G3" s="54"/>
      <c r="H3" s="54"/>
      <c r="I3" s="54"/>
      <c r="J3" s="54"/>
      <c r="K3" s="54"/>
      <c r="L3" s="54"/>
      <c r="M3" s="54"/>
    </row>
    <row r="4" spans="2:13">
      <c r="C4" s="54"/>
      <c r="D4" s="54"/>
      <c r="E4" s="54"/>
      <c r="F4" s="54"/>
      <c r="G4" s="54"/>
      <c r="H4" s="54"/>
      <c r="I4" s="54"/>
      <c r="J4" s="54"/>
      <c r="K4" s="54"/>
      <c r="L4" s="54"/>
      <c r="M4" s="54"/>
    </row>
    <row r="6" spans="2:13">
      <c r="B6" t="s">
        <v>52</v>
      </c>
      <c r="C6" s="54" t="s">
        <v>68</v>
      </c>
      <c r="D6" s="54"/>
      <c r="E6" s="54"/>
      <c r="F6" s="54"/>
      <c r="G6" s="54"/>
      <c r="H6" s="54"/>
      <c r="I6" s="54"/>
      <c r="J6" s="54"/>
      <c r="K6" s="54"/>
      <c r="L6" s="54"/>
      <c r="M6" s="54"/>
    </row>
    <row r="7" spans="2:13">
      <c r="C7" s="54"/>
      <c r="D7" s="54"/>
      <c r="E7" s="54"/>
      <c r="F7" s="54"/>
      <c r="G7" s="54"/>
      <c r="H7" s="54"/>
      <c r="I7" s="54"/>
      <c r="J7" s="54"/>
      <c r="K7" s="54"/>
      <c r="L7" s="54"/>
      <c r="M7" s="54"/>
    </row>
    <row r="8" spans="2:13">
      <c r="C8" s="54"/>
      <c r="D8" s="54"/>
      <c r="E8" s="54"/>
      <c r="F8" s="54"/>
      <c r="G8" s="54"/>
      <c r="H8" s="54"/>
      <c r="I8" s="54"/>
      <c r="J8" s="54"/>
      <c r="K8" s="54"/>
      <c r="L8" s="54"/>
      <c r="M8" s="54"/>
    </row>
    <row r="10" spans="2:13">
      <c r="B10" t="s">
        <v>54</v>
      </c>
      <c r="C10" s="54" t="s">
        <v>144</v>
      </c>
      <c r="D10" s="54"/>
      <c r="E10" s="54"/>
      <c r="F10" s="54"/>
      <c r="G10" s="54"/>
      <c r="H10" s="54"/>
      <c r="I10" s="54"/>
      <c r="J10" s="54"/>
      <c r="K10" s="54"/>
      <c r="L10" s="54"/>
      <c r="M10" s="54"/>
    </row>
    <row r="11" spans="2:13">
      <c r="C11" s="54"/>
      <c r="D11" s="54"/>
      <c r="E11" s="54"/>
      <c r="F11" s="54"/>
      <c r="G11" s="54"/>
      <c r="H11" s="54"/>
      <c r="I11" s="54"/>
      <c r="J11" s="54"/>
      <c r="K11" s="54"/>
      <c r="L11" s="54"/>
      <c r="M11" s="54"/>
    </row>
    <row r="12" spans="2:13">
      <c r="C12" s="54"/>
      <c r="D12" s="54"/>
      <c r="E12" s="54"/>
      <c r="F12" s="54"/>
      <c r="G12" s="54"/>
      <c r="H12" s="54"/>
      <c r="I12" s="54"/>
      <c r="J12" s="54"/>
      <c r="K12" s="54"/>
      <c r="L12" s="54"/>
      <c r="M12" s="54"/>
    </row>
  </sheetData>
  <mergeCells count="3">
    <mergeCell ref="C2:M4"/>
    <mergeCell ref="C6:M8"/>
    <mergeCell ref="C10:M12"/>
  </mergeCells>
  <phoneticPr fontId="6"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10001"/>
  <sheetViews>
    <sheetView workbookViewId="0"/>
  </sheetViews>
  <sheetFormatPr defaultRowHeight="15"/>
  <cols>
    <col min="1" max="6" width="36.7109375" customWidth="1"/>
  </cols>
  <sheetData>
    <row r="1" spans="1:6">
      <c r="A1" s="11" t="s">
        <v>124</v>
      </c>
    </row>
    <row r="3" spans="1:6">
      <c r="A3" t="s">
        <v>125</v>
      </c>
      <c r="B3" t="s">
        <v>126</v>
      </c>
      <c r="C3">
        <v>0</v>
      </c>
    </row>
    <row r="4" spans="1:6">
      <c r="A4" t="s">
        <v>127</v>
      </c>
    </row>
    <row r="5" spans="1:6">
      <c r="A5" t="s">
        <v>128</v>
      </c>
    </row>
    <row r="7" spans="1:6">
      <c r="A7" s="11" t="s">
        <v>129</v>
      </c>
      <c r="B7" t="s">
        <v>130</v>
      </c>
    </row>
    <row r="8" spans="1:6">
      <c r="B8">
        <v>6</v>
      </c>
    </row>
    <row r="10" spans="1:6">
      <c r="A10" t="s">
        <v>131</v>
      </c>
    </row>
    <row r="11" spans="1:6">
      <c r="A11" t="e">
        <f>CB_DATA_!#REF!</f>
        <v>#REF!</v>
      </c>
      <c r="B11" t="e">
        <f>'Spending Worksheet'!#REF!</f>
        <v>#REF!</v>
      </c>
      <c r="C11" t="e">
        <f>'Credit Card Data'!#REF!</f>
        <v>#REF!</v>
      </c>
      <c r="D11" t="e">
        <f>Questions!#REF!</f>
        <v>#REF!</v>
      </c>
      <c r="E11" t="e">
        <f>Matrix!#REF!</f>
        <v>#REF!</v>
      </c>
      <c r="F11" t="e">
        <f>'Matrix-IncomeGroups'!#REF!</f>
        <v>#REF!</v>
      </c>
    </row>
    <row r="13" spans="1:6">
      <c r="A13" t="s">
        <v>132</v>
      </c>
    </row>
    <row r="14" spans="1:6">
      <c r="A14" t="s">
        <v>136</v>
      </c>
      <c r="B14" t="s">
        <v>8</v>
      </c>
      <c r="C14" t="s">
        <v>6</v>
      </c>
      <c r="D14" t="s">
        <v>10</v>
      </c>
      <c r="E14" t="s">
        <v>11</v>
      </c>
      <c r="F14" t="s">
        <v>143</v>
      </c>
    </row>
    <row r="16" spans="1:6">
      <c r="A16" t="s">
        <v>133</v>
      </c>
    </row>
    <row r="19" spans="1:6">
      <c r="A19" t="s">
        <v>134</v>
      </c>
    </row>
    <row r="20" spans="1:6">
      <c r="A20">
        <v>31</v>
      </c>
      <c r="B20">
        <v>26</v>
      </c>
      <c r="C20">
        <v>26</v>
      </c>
      <c r="D20">
        <v>26</v>
      </c>
      <c r="E20">
        <v>31</v>
      </c>
      <c r="F20">
        <v>26</v>
      </c>
    </row>
    <row r="25" spans="1:6">
      <c r="A25" s="11" t="s">
        <v>135</v>
      </c>
    </row>
    <row r="26" spans="1:6">
      <c r="A26" s="20" t="s">
        <v>137</v>
      </c>
      <c r="E26" s="20" t="s">
        <v>9</v>
      </c>
    </row>
    <row r="27" spans="1:6">
      <c r="A27" t="s">
        <v>145</v>
      </c>
      <c r="E27" t="s">
        <v>0</v>
      </c>
    </row>
    <row r="28" spans="1:6">
      <c r="A28" s="20" t="s">
        <v>7</v>
      </c>
      <c r="E28" s="20" t="s">
        <v>7</v>
      </c>
    </row>
    <row r="29" spans="1:6">
      <c r="A29" s="20" t="s">
        <v>3</v>
      </c>
      <c r="E29" s="20" t="s">
        <v>137</v>
      </c>
    </row>
    <row r="30" spans="1:6">
      <c r="A30" t="s">
        <v>1</v>
      </c>
      <c r="E30" t="s">
        <v>146</v>
      </c>
    </row>
    <row r="31" spans="1:6">
      <c r="A31" s="20" t="s">
        <v>4</v>
      </c>
      <c r="E31" s="20" t="s">
        <v>7</v>
      </c>
    </row>
    <row r="10000" spans="1:1">
      <c r="A10000" t="s">
        <v>2</v>
      </c>
    </row>
    <row r="10001" spans="1:1">
      <c r="A10001" t="str">
        <f>"{0.MEAN}"</f>
        <v>{0.MEAN}</v>
      </c>
    </row>
  </sheetData>
  <phoneticPr fontId="6"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3:I31"/>
  <sheetViews>
    <sheetView workbookViewId="0">
      <selection activeCell="E21" sqref="E21"/>
    </sheetView>
  </sheetViews>
  <sheetFormatPr defaultRowHeight="15" outlineLevelRow="1"/>
  <cols>
    <col min="1" max="1" width="22" customWidth="1"/>
    <col min="2" max="2" width="18" customWidth="1"/>
    <col min="3" max="3" width="10.5703125" bestFit="1" customWidth="1"/>
    <col min="4" max="4" width="16.140625" customWidth="1"/>
    <col min="5" max="5" width="13" customWidth="1"/>
    <col min="6" max="6" width="12.7109375" customWidth="1"/>
    <col min="8" max="8" width="21.85546875" customWidth="1"/>
    <col min="9" max="9" width="7.140625" bestFit="1" customWidth="1"/>
  </cols>
  <sheetData>
    <row r="3" spans="1:9">
      <c r="B3" t="s">
        <v>94</v>
      </c>
      <c r="E3" t="s">
        <v>118</v>
      </c>
      <c r="H3" t="s">
        <v>120</v>
      </c>
    </row>
    <row r="4" spans="1:9">
      <c r="B4" s="11">
        <v>2009</v>
      </c>
      <c r="C4" s="11">
        <v>2010</v>
      </c>
      <c r="E4" s="11">
        <v>2009</v>
      </c>
      <c r="F4" s="11">
        <v>2010</v>
      </c>
    </row>
    <row r="5" spans="1:9">
      <c r="A5" s="11" t="s">
        <v>95</v>
      </c>
      <c r="B5" s="17">
        <v>690.58</v>
      </c>
      <c r="C5" s="17">
        <v>956.32</v>
      </c>
      <c r="D5" s="11" t="s">
        <v>95</v>
      </c>
      <c r="E5" s="17">
        <v>0</v>
      </c>
      <c r="F5" s="17">
        <v>0</v>
      </c>
      <c r="H5" s="11" t="s">
        <v>105</v>
      </c>
      <c r="I5" s="19">
        <v>2.7799999999999998E-2</v>
      </c>
    </row>
    <row r="6" spans="1:9">
      <c r="A6" s="11" t="s">
        <v>96</v>
      </c>
      <c r="B6" s="17">
        <v>2143.39</v>
      </c>
      <c r="C6" s="17">
        <v>639.36</v>
      </c>
      <c r="D6" s="11" t="s">
        <v>96</v>
      </c>
      <c r="E6" s="17">
        <v>0</v>
      </c>
      <c r="F6" s="17">
        <v>0</v>
      </c>
      <c r="H6" s="11" t="s">
        <v>106</v>
      </c>
      <c r="I6" s="19">
        <v>3.2599999999999997E-2</v>
      </c>
    </row>
    <row r="7" spans="1:9">
      <c r="A7" s="11" t="s">
        <v>97</v>
      </c>
      <c r="B7" s="17">
        <v>682.7</v>
      </c>
      <c r="C7" s="17">
        <v>1429.11</v>
      </c>
      <c r="D7" s="11" t="s">
        <v>97</v>
      </c>
      <c r="E7" s="17">
        <v>0</v>
      </c>
      <c r="F7" s="17">
        <v>0</v>
      </c>
      <c r="H7" s="11" t="s">
        <v>107</v>
      </c>
      <c r="I7" s="19">
        <v>0.1308</v>
      </c>
    </row>
    <row r="8" spans="1:9">
      <c r="A8" s="11" t="s">
        <v>98</v>
      </c>
      <c r="B8" s="17">
        <v>513.59</v>
      </c>
      <c r="C8" s="17">
        <v>974.26</v>
      </c>
      <c r="D8" s="11" t="s">
        <v>98</v>
      </c>
      <c r="E8" s="17">
        <v>0</v>
      </c>
      <c r="F8" s="17">
        <v>0</v>
      </c>
      <c r="H8" s="11" t="s">
        <v>108</v>
      </c>
      <c r="I8" s="19">
        <v>0.22489999999999999</v>
      </c>
    </row>
    <row r="9" spans="1:9">
      <c r="A9" s="11" t="s">
        <v>111</v>
      </c>
      <c r="B9" s="17">
        <v>876.54</v>
      </c>
      <c r="C9" s="17">
        <v>2904.2</v>
      </c>
      <c r="D9" s="11" t="s">
        <v>111</v>
      </c>
      <c r="E9" s="17">
        <v>0</v>
      </c>
      <c r="F9" s="17">
        <v>0</v>
      </c>
      <c r="H9" s="11" t="s">
        <v>109</v>
      </c>
      <c r="I9" s="19">
        <v>0.29039999999999999</v>
      </c>
    </row>
    <row r="10" spans="1:9">
      <c r="A10" s="11" t="s">
        <v>99</v>
      </c>
      <c r="B10" s="17">
        <v>1466.72</v>
      </c>
      <c r="C10" s="17">
        <v>1013.14</v>
      </c>
      <c r="D10" s="11" t="s">
        <v>99</v>
      </c>
      <c r="E10" s="17">
        <v>0</v>
      </c>
      <c r="F10" s="17">
        <v>0</v>
      </c>
      <c r="H10" s="11" t="s">
        <v>110</v>
      </c>
      <c r="I10" s="19">
        <v>0.29349999999999998</v>
      </c>
    </row>
    <row r="11" spans="1:9">
      <c r="A11" s="11" t="s">
        <v>100</v>
      </c>
      <c r="B11" s="17">
        <v>1078.71</v>
      </c>
      <c r="C11" s="17">
        <v>1622.99</v>
      </c>
      <c r="D11" s="11" t="s">
        <v>100</v>
      </c>
      <c r="E11" s="17">
        <v>0</v>
      </c>
      <c r="F11" s="17">
        <v>0</v>
      </c>
    </row>
    <row r="12" spans="1:9">
      <c r="A12" s="11" t="s">
        <v>101</v>
      </c>
      <c r="B12" s="17">
        <v>1696.32</v>
      </c>
      <c r="C12" s="17">
        <v>2001.75</v>
      </c>
      <c r="D12" s="11" t="s">
        <v>101</v>
      </c>
      <c r="E12" s="17">
        <v>0</v>
      </c>
      <c r="F12" s="17">
        <v>0</v>
      </c>
    </row>
    <row r="13" spans="1:9">
      <c r="A13" s="11" t="s">
        <v>102</v>
      </c>
      <c r="B13" s="17">
        <v>1645.79</v>
      </c>
      <c r="C13" s="17">
        <v>1614.9</v>
      </c>
      <c r="D13" s="11" t="s">
        <v>102</v>
      </c>
      <c r="E13" s="17">
        <v>0</v>
      </c>
      <c r="F13" s="17">
        <v>0</v>
      </c>
    </row>
    <row r="14" spans="1:9">
      <c r="A14" s="11" t="s">
        <v>112</v>
      </c>
      <c r="B14" s="17">
        <v>1281.24</v>
      </c>
      <c r="C14" s="17">
        <v>2488.89</v>
      </c>
      <c r="D14" s="11" t="s">
        <v>112</v>
      </c>
      <c r="E14" s="17">
        <v>0</v>
      </c>
      <c r="F14" s="17">
        <v>0</v>
      </c>
    </row>
    <row r="15" spans="1:9">
      <c r="A15" s="11" t="s">
        <v>103</v>
      </c>
      <c r="B15" s="17">
        <v>1938.15</v>
      </c>
      <c r="C15" s="17">
        <v>2001.18</v>
      </c>
      <c r="D15" s="11" t="s">
        <v>103</v>
      </c>
      <c r="E15" s="17">
        <v>0</v>
      </c>
      <c r="F15" s="17">
        <v>0</v>
      </c>
    </row>
    <row r="16" spans="1:9">
      <c r="A16" s="11" t="s">
        <v>104</v>
      </c>
      <c r="B16" s="17">
        <v>1690.58</v>
      </c>
      <c r="C16" s="17">
        <v>3685.05</v>
      </c>
      <c r="D16" s="11" t="s">
        <v>104</v>
      </c>
      <c r="E16" s="17">
        <v>0</v>
      </c>
      <c r="F16" s="17">
        <v>0</v>
      </c>
    </row>
    <row r="19" spans="1:6" outlineLevel="1">
      <c r="A19" s="11" t="s">
        <v>121</v>
      </c>
    </row>
    <row r="20" spans="1:6" outlineLevel="1">
      <c r="A20" s="11" t="s">
        <v>119</v>
      </c>
      <c r="E20" s="12"/>
      <c r="F20" s="11"/>
    </row>
    <row r="21" spans="1:6" outlineLevel="1">
      <c r="A21" t="s">
        <v>113</v>
      </c>
      <c r="B21" s="16">
        <f>SUM(B5:B16)</f>
        <v>15704.31</v>
      </c>
      <c r="C21" s="16">
        <f>SUM(C5:C16)</f>
        <v>21331.149999999998</v>
      </c>
      <c r="D21" t="s">
        <v>138</v>
      </c>
      <c r="E21" s="50"/>
      <c r="F21" s="26"/>
    </row>
    <row r="22" spans="1:6" outlineLevel="1">
      <c r="A22" t="s">
        <v>114</v>
      </c>
      <c r="B22" s="16">
        <f>AVERAGE(B5:B16)</f>
        <v>1308.6924999999999</v>
      </c>
      <c r="C22" s="16">
        <f>AVERAGE(C5:C16)</f>
        <v>1777.5958333333331</v>
      </c>
      <c r="E22" s="12"/>
      <c r="F22" s="26"/>
    </row>
    <row r="23" spans="1:6" outlineLevel="1">
      <c r="A23" t="s">
        <v>115</v>
      </c>
      <c r="B23" s="16">
        <f>STDEV(B5:B16)</f>
        <v>537.17749301536537</v>
      </c>
      <c r="C23" s="16">
        <f>STDEV(C5:C16)</f>
        <v>898.75792932102956</v>
      </c>
      <c r="E23" s="12"/>
      <c r="F23" s="11"/>
    </row>
    <row r="24" spans="1:6" outlineLevel="1">
      <c r="A24" t="s">
        <v>116</v>
      </c>
      <c r="B24" s="24">
        <f>AVERAGE(B22:C22)</f>
        <v>1543.1441666666665</v>
      </c>
      <c r="C24" s="16"/>
      <c r="E24" s="12"/>
      <c r="F24" s="11"/>
    </row>
    <row r="25" spans="1:6" outlineLevel="1">
      <c r="A25" t="s">
        <v>117</v>
      </c>
      <c r="B25">
        <f>STDEV(B5:C16)</f>
        <v>762.68411136571399</v>
      </c>
      <c r="E25" s="12"/>
      <c r="F25" s="11"/>
    </row>
    <row r="26" spans="1:6">
      <c r="E26" s="12"/>
      <c r="F26" s="11"/>
    </row>
    <row r="27" spans="1:6">
      <c r="E27" s="12"/>
      <c r="F27" s="11"/>
    </row>
    <row r="28" spans="1:6">
      <c r="E28" s="12"/>
      <c r="F28" s="11"/>
    </row>
    <row r="29" spans="1:6">
      <c r="E29" s="12"/>
      <c r="F29" s="11"/>
    </row>
    <row r="30" spans="1:6">
      <c r="E30" s="12"/>
      <c r="F30" s="11"/>
    </row>
    <row r="31" spans="1:6">
      <c r="E31" s="12"/>
      <c r="F31" s="11"/>
    </row>
  </sheetData>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1"/>
  <dimension ref="A1:H37"/>
  <sheetViews>
    <sheetView tabSelected="1" topLeftCell="A5" workbookViewId="0">
      <selection activeCell="C21" sqref="C21"/>
    </sheetView>
  </sheetViews>
  <sheetFormatPr defaultRowHeight="15" outlineLevelRow="1"/>
  <cols>
    <col min="2" max="2" width="89.5703125" customWidth="1"/>
    <col min="3" max="3" width="19.28515625" customWidth="1"/>
  </cols>
  <sheetData>
    <row r="1" spans="1:3">
      <c r="A1" s="15"/>
      <c r="B1" s="18" t="s">
        <v>49</v>
      </c>
      <c r="C1" s="11" t="s">
        <v>50</v>
      </c>
    </row>
    <row r="2" spans="1:3">
      <c r="A2" s="15" t="s">
        <v>46</v>
      </c>
      <c r="B2" s="15" t="s">
        <v>51</v>
      </c>
      <c r="C2" s="14">
        <v>10000</v>
      </c>
    </row>
    <row r="3" spans="1:3" hidden="1">
      <c r="A3" s="15" t="s">
        <v>52</v>
      </c>
      <c r="B3" s="15" t="s">
        <v>66</v>
      </c>
      <c r="C3" s="14">
        <f>Matrix!R2*12</f>
        <v>0</v>
      </c>
    </row>
    <row r="4" spans="1:3">
      <c r="A4" s="15" t="s">
        <v>52</v>
      </c>
      <c r="B4" s="15" t="s">
        <v>147</v>
      </c>
      <c r="C4" s="14"/>
    </row>
    <row r="5" spans="1:3">
      <c r="A5" s="15"/>
      <c r="B5" s="15" t="s">
        <v>152</v>
      </c>
    </row>
    <row r="6" spans="1:3">
      <c r="A6" s="15" t="s">
        <v>54</v>
      </c>
      <c r="B6" s="15" t="s">
        <v>59</v>
      </c>
      <c r="C6" s="51">
        <v>0</v>
      </c>
    </row>
    <row r="7" spans="1:3">
      <c r="A7" s="15" t="s">
        <v>56</v>
      </c>
      <c r="B7" s="15" t="s">
        <v>62</v>
      </c>
      <c r="C7" s="14">
        <v>1000</v>
      </c>
    </row>
    <row r="8" spans="1:3">
      <c r="A8" s="15"/>
      <c r="B8" s="15"/>
      <c r="C8" s="13"/>
    </row>
    <row r="9" spans="1:3" ht="21.75" customHeight="1">
      <c r="A9" s="15" t="s">
        <v>58</v>
      </c>
      <c r="B9" s="15" t="s">
        <v>53</v>
      </c>
      <c r="C9" s="12" t="b">
        <v>1</v>
      </c>
    </row>
    <row r="10" spans="1:3">
      <c r="A10" s="15"/>
      <c r="B10" s="15"/>
      <c r="C10" s="12" t="b">
        <v>1</v>
      </c>
    </row>
    <row r="11" spans="1:3" ht="8.25" customHeight="1">
      <c r="A11" s="15"/>
      <c r="B11" s="15"/>
      <c r="C11" s="12" t="b">
        <v>1</v>
      </c>
    </row>
    <row r="12" spans="1:3" ht="24" customHeight="1">
      <c r="A12" s="15"/>
      <c r="B12" s="15"/>
      <c r="C12" s="12" t="b">
        <v>0</v>
      </c>
    </row>
    <row r="13" spans="1:3">
      <c r="A13" s="15"/>
      <c r="B13" s="15"/>
      <c r="C13" s="12"/>
    </row>
    <row r="14" spans="1:3">
      <c r="A14" s="15" t="s">
        <v>60</v>
      </c>
      <c r="B14" s="15" t="s">
        <v>55</v>
      </c>
      <c r="C14" s="12" t="b">
        <v>1</v>
      </c>
    </row>
    <row r="15" spans="1:3">
      <c r="A15" s="15"/>
      <c r="B15" s="15"/>
      <c r="C15" s="12" t="b">
        <v>1</v>
      </c>
    </row>
    <row r="16" spans="1:3">
      <c r="A16" s="15"/>
      <c r="B16" s="15"/>
      <c r="C16" s="12" t="b">
        <v>1</v>
      </c>
    </row>
    <row r="17" spans="1:8">
      <c r="A17" s="15"/>
      <c r="B17" s="15"/>
      <c r="C17" s="12"/>
    </row>
    <row r="18" spans="1:8">
      <c r="A18" s="15" t="s">
        <v>61</v>
      </c>
      <c r="B18" s="15" t="s">
        <v>57</v>
      </c>
      <c r="C18" s="12">
        <v>1</v>
      </c>
    </row>
    <row r="19" spans="1:8">
      <c r="A19" s="15" t="s">
        <v>64</v>
      </c>
      <c r="B19" s="15" t="s">
        <v>5</v>
      </c>
      <c r="C19" s="12">
        <v>1</v>
      </c>
      <c r="G19" s="10"/>
      <c r="H19" s="10"/>
    </row>
    <row r="20" spans="1:8">
      <c r="A20" s="15" t="s">
        <v>65</v>
      </c>
      <c r="B20" s="15" t="s">
        <v>63</v>
      </c>
      <c r="C20">
        <v>2</v>
      </c>
    </row>
    <row r="22" spans="1:8">
      <c r="C22" s="12"/>
    </row>
    <row r="23" spans="1:8">
      <c r="C23" s="12"/>
    </row>
    <row r="27" spans="1:8" outlineLevel="1">
      <c r="B27" s="8" t="s">
        <v>84</v>
      </c>
      <c r="C27" s="11" t="s">
        <v>89</v>
      </c>
    </row>
    <row r="28" spans="1:8" outlineLevel="1">
      <c r="C28" s="11" t="s">
        <v>85</v>
      </c>
    </row>
    <row r="29" spans="1:8" outlineLevel="1">
      <c r="C29" s="10" t="s">
        <v>81</v>
      </c>
      <c r="F29" s="10"/>
    </row>
    <row r="30" spans="1:8" outlineLevel="1">
      <c r="C30" s="10" t="s">
        <v>82</v>
      </c>
    </row>
    <row r="31" spans="1:8" outlineLevel="1">
      <c r="C31" s="10" t="s">
        <v>83</v>
      </c>
    </row>
    <row r="32" spans="1:8" outlineLevel="1">
      <c r="C32" s="11" t="s">
        <v>90</v>
      </c>
    </row>
    <row r="33" spans="3:3" outlineLevel="1">
      <c r="C33" s="10" t="s">
        <v>25</v>
      </c>
    </row>
    <row r="34" spans="3:3" outlineLevel="1">
      <c r="C34" s="10" t="s">
        <v>27</v>
      </c>
    </row>
    <row r="35" spans="3:3">
      <c r="C35" s="12"/>
    </row>
    <row r="36" spans="3:3">
      <c r="C36" s="12"/>
    </row>
    <row r="37" spans="3:3">
      <c r="C37" s="12"/>
    </row>
  </sheetData>
  <phoneticPr fontId="6" type="noConversion"/>
  <pageMargins left="0.7" right="0.7" top="0.75" bottom="0.75" header="0.3" footer="0.3"/>
  <pageSetup paperSize="0" orientation="portrait" horizontalDpi="0" verticalDpi="0" copies="0"/>
  <legacyDrawing r:id="rId1"/>
</worksheet>
</file>

<file path=xl/worksheets/sheet5.xml><?xml version="1.0" encoding="utf-8"?>
<worksheet xmlns="http://schemas.openxmlformats.org/spreadsheetml/2006/main" xmlns:r="http://schemas.openxmlformats.org/officeDocument/2006/relationships">
  <dimension ref="A1:K20"/>
  <sheetViews>
    <sheetView workbookViewId="0">
      <selection activeCell="B2" sqref="B2"/>
    </sheetView>
  </sheetViews>
  <sheetFormatPr defaultRowHeight="15"/>
  <cols>
    <col min="1" max="1" width="12" bestFit="1" customWidth="1"/>
    <col min="2" max="2" width="14.28515625" customWidth="1"/>
    <col min="3" max="3" width="12" bestFit="1" customWidth="1"/>
    <col min="4" max="5" width="10.5703125" bestFit="1" customWidth="1"/>
    <col min="7" max="7" width="10.85546875" bestFit="1" customWidth="1"/>
    <col min="8" max="8" width="10.140625" bestFit="1" customWidth="1"/>
    <col min="9" max="9" width="12.140625" customWidth="1"/>
    <col min="10" max="10" width="11.140625" customWidth="1"/>
    <col min="11" max="11" width="11.42578125" customWidth="1"/>
  </cols>
  <sheetData>
    <row r="1" spans="1:11">
      <c r="B1" s="31" t="s">
        <v>153</v>
      </c>
    </row>
    <row r="2" spans="1:11" ht="45">
      <c r="A2" s="32" t="s">
        <v>140</v>
      </c>
      <c r="B2" s="33" t="s">
        <v>148</v>
      </c>
      <c r="C2" s="33" t="s">
        <v>149</v>
      </c>
      <c r="D2" s="33" t="s">
        <v>150</v>
      </c>
      <c r="E2" s="33" t="s">
        <v>151</v>
      </c>
      <c r="F2" s="34" t="s">
        <v>141</v>
      </c>
      <c r="G2" s="35"/>
    </row>
    <row r="3" spans="1:11">
      <c r="A3" s="35">
        <v>2007</v>
      </c>
      <c r="B3" s="36">
        <v>34739</v>
      </c>
      <c r="C3" s="37">
        <v>50428</v>
      </c>
      <c r="D3" s="37">
        <v>84072</v>
      </c>
      <c r="E3" s="37">
        <v>100000</v>
      </c>
      <c r="F3" s="38">
        <v>0.45</v>
      </c>
      <c r="G3" s="35"/>
      <c r="H3" s="52"/>
      <c r="I3" s="52">
        <f>C3/0.65</f>
        <v>77581.538461538454</v>
      </c>
      <c r="J3" s="52"/>
      <c r="K3" s="52"/>
    </row>
    <row r="4" spans="1:11">
      <c r="A4">
        <v>2008</v>
      </c>
      <c r="B4" s="39">
        <v>35778</v>
      </c>
      <c r="C4" s="40">
        <v>50465</v>
      </c>
      <c r="D4" s="40">
        <v>83700</v>
      </c>
      <c r="E4" s="40">
        <v>101000</v>
      </c>
      <c r="F4" s="9">
        <v>0.47</v>
      </c>
    </row>
    <row r="5" spans="1:11">
      <c r="A5">
        <v>2009</v>
      </c>
      <c r="B5" s="39">
        <v>35929</v>
      </c>
      <c r="C5" s="40">
        <v>48900</v>
      </c>
      <c r="D5" s="40">
        <v>82060</v>
      </c>
      <c r="E5" s="40">
        <v>102000</v>
      </c>
      <c r="F5" s="9">
        <v>0.47</v>
      </c>
    </row>
    <row r="6" spans="1:11">
      <c r="B6" s="39"/>
      <c r="C6" s="39"/>
      <c r="D6" s="40"/>
      <c r="E6" s="40"/>
      <c r="F6" s="41">
        <v>0.46333333333333332</v>
      </c>
      <c r="G6" t="s">
        <v>114</v>
      </c>
    </row>
    <row r="7" spans="1:11">
      <c r="C7" s="42"/>
      <c r="D7" s="42"/>
      <c r="F7" s="1"/>
    </row>
    <row r="8" spans="1:11">
      <c r="A8" s="35">
        <v>2007</v>
      </c>
      <c r="B8" s="36">
        <v>15632.55</v>
      </c>
      <c r="C8" s="36">
        <v>22692.6</v>
      </c>
      <c r="D8" s="36">
        <v>37832.400000000001</v>
      </c>
      <c r="E8" s="36">
        <v>45000</v>
      </c>
      <c r="G8" s="52"/>
    </row>
    <row r="9" spans="1:11">
      <c r="A9">
        <v>2008</v>
      </c>
      <c r="B9" s="36">
        <v>16815.66</v>
      </c>
      <c r="C9" s="36">
        <v>23718.55</v>
      </c>
      <c r="D9" s="36">
        <v>39339</v>
      </c>
      <c r="E9" s="36">
        <v>47470</v>
      </c>
      <c r="G9" s="53"/>
    </row>
    <row r="10" spans="1:11">
      <c r="A10">
        <v>2009</v>
      </c>
      <c r="B10" s="36">
        <v>16886.63</v>
      </c>
      <c r="C10" s="36">
        <v>22983</v>
      </c>
      <c r="D10" s="36">
        <v>38568.199999999997</v>
      </c>
      <c r="E10" s="36">
        <v>47940</v>
      </c>
    </row>
    <row r="12" spans="1:11">
      <c r="A12" s="11" t="s">
        <v>114</v>
      </c>
      <c r="B12" s="43">
        <f>AVERAGE(B8:B10)</f>
        <v>16444.946666666667</v>
      </c>
      <c r="C12" s="43">
        <f>AVERAGE(C8:C10)</f>
        <v>23131.383333333331</v>
      </c>
      <c r="D12" s="43">
        <f>AVERAGE(D8:D10)</f>
        <v>38579.866666666661</v>
      </c>
      <c r="E12" s="43">
        <f>AVERAGE(E8:E10)</f>
        <v>46803.333333333336</v>
      </c>
    </row>
    <row r="13" spans="1:11">
      <c r="A13" s="11" t="s">
        <v>142</v>
      </c>
      <c r="B13" s="44">
        <f>STDEV(B8:B10)</f>
        <v>704.45045477543079</v>
      </c>
      <c r="C13" s="44">
        <f>STDEV(C8:C10)</f>
        <v>528.82564313150897</v>
      </c>
      <c r="D13" s="44">
        <f>STDEV(D8:D10)</f>
        <v>753.36775437619815</v>
      </c>
      <c r="E13" s="44">
        <f>STDEV(E8:E10)</f>
        <v>1579.3141971544144</v>
      </c>
    </row>
    <row r="16" spans="1:11">
      <c r="B16" s="47"/>
      <c r="C16" s="45"/>
      <c r="D16" s="45"/>
      <c r="E16" s="45"/>
    </row>
    <row r="17" spans="1:5">
      <c r="B17" s="46"/>
      <c r="C17" s="46"/>
      <c r="D17" s="46"/>
      <c r="E17" s="46"/>
    </row>
    <row r="18" spans="1:5">
      <c r="A18" s="48"/>
      <c r="B18" s="11"/>
      <c r="C18" s="11"/>
      <c r="D18" s="12"/>
    </row>
    <row r="19" spans="1:5">
      <c r="A19" s="48"/>
      <c r="B19" s="11"/>
      <c r="C19" s="11"/>
      <c r="D19" s="12"/>
    </row>
    <row r="20" spans="1:5">
      <c r="A20" s="48"/>
      <c r="B20" s="11"/>
      <c r="C20" s="11"/>
      <c r="D20" s="12"/>
    </row>
  </sheetData>
  <phoneticPr fontId="6"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dimension ref="A1:T25"/>
  <sheetViews>
    <sheetView topLeftCell="L1" zoomScaleNormal="100" workbookViewId="0">
      <selection activeCell="R16" sqref="P1:R16"/>
    </sheetView>
  </sheetViews>
  <sheetFormatPr defaultRowHeight="15"/>
  <cols>
    <col min="1" max="1" width="11.140625" customWidth="1"/>
    <col min="2" max="2" width="25.85546875" customWidth="1"/>
    <col min="3" max="3" width="11.42578125" customWidth="1"/>
    <col min="4" max="4" width="15.28515625" customWidth="1"/>
    <col min="5" max="5" width="11.7109375" customWidth="1"/>
    <col min="6" max="6" width="12.7109375" customWidth="1"/>
    <col min="9" max="9" width="12.28515625" customWidth="1"/>
    <col min="11" max="11" width="14.85546875" customWidth="1"/>
    <col min="12" max="12" width="16.42578125" customWidth="1"/>
    <col min="13" max="13" width="21.85546875" customWidth="1"/>
    <col min="14" max="14" width="20.140625" bestFit="1" customWidth="1"/>
    <col min="15" max="15" width="12" bestFit="1" customWidth="1"/>
    <col min="16" max="16" width="13.28515625" customWidth="1"/>
  </cols>
  <sheetData>
    <row r="1" spans="1:20" ht="30">
      <c r="A1" t="s">
        <v>92</v>
      </c>
      <c r="C1" t="s">
        <v>75</v>
      </c>
      <c r="D1" t="s">
        <v>14</v>
      </c>
      <c r="E1" s="1" t="s">
        <v>87</v>
      </c>
      <c r="F1" s="1" t="s">
        <v>91</v>
      </c>
      <c r="G1" t="s">
        <v>69</v>
      </c>
      <c r="H1" t="s">
        <v>70</v>
      </c>
      <c r="I1" t="s">
        <v>71</v>
      </c>
      <c r="J1" t="s">
        <v>18</v>
      </c>
      <c r="K1" t="s">
        <v>72</v>
      </c>
      <c r="L1" t="s">
        <v>73</v>
      </c>
      <c r="M1" s="1" t="s">
        <v>80</v>
      </c>
      <c r="N1" s="1" t="s">
        <v>90</v>
      </c>
      <c r="O1" t="s">
        <v>74</v>
      </c>
      <c r="Q1" s="54" t="s">
        <v>139</v>
      </c>
      <c r="R1" s="54"/>
    </row>
    <row r="2" spans="1:20">
      <c r="A2">
        <f>RANK(O2,$O$2:$O$13,0)</f>
        <v>8</v>
      </c>
      <c r="B2" t="s">
        <v>21</v>
      </c>
      <c r="C2" t="s">
        <v>76</v>
      </c>
      <c r="D2" t="s">
        <v>23</v>
      </c>
      <c r="E2">
        <f>IF(D2="Amex",IF(Questions!$C$14=TRUE,0,-100000),IF(D2="Visa",IF(Questions!$C$15=TRUE,0,-100000),IF(D2="Master Card",0,-100000)))</f>
        <v>0</v>
      </c>
      <c r="F2" s="15">
        <f>IF(Questions!C9=TRUE,0,-1000000)</f>
        <v>0</v>
      </c>
      <c r="G2">
        <f>-('Credit Card Data'!F3/12)*((24-'Credit Card Data'!G3)*((1+'Credit Card Data'!F3)^(1/12)))*Questions!$C$2</f>
        <v>-3084.242851356199</v>
      </c>
      <c r="H2">
        <f>PRODUCT('Credit Card Data'!K3,2, IF(Matrix!$R$9=1,Questions!$C$3,INDEX($R$2:$R$6,Matrix!$R$9)))</f>
        <v>0</v>
      </c>
      <c r="I2">
        <f>-IF('Credit Card Data'!O3="Yes",0.03*Questions!$C$6,0)*2</f>
        <v>0</v>
      </c>
      <c r="J2">
        <f>-IF('Credit Card Data'!N3="No",(Questions!$C$7/1500)*75,0)*2</f>
        <v>-100</v>
      </c>
      <c r="K2" s="5">
        <f>'Credit Card Data'!H3*0.01</f>
        <v>300</v>
      </c>
      <c r="L2">
        <f>IF(IF(Matrix!$R$9=1,Questions!$C$3,INDEX($R$2:$R$6,Matrix!$R$9))&gt;'Credit Card Data'!J3,'Credit Card Data'!I3*0.01,0)</f>
        <v>0</v>
      </c>
      <c r="M2" s="8">
        <f>IF(C2="Airline",IF(Questions!$C$18=1,-0.1*(Matrix!K2+Matrix!L2+Matrix!H2),IF(Questions!$C$18=2,0.1*(Matrix!H2+Matrix!K2+Matrix!L2),0)))</f>
        <v>-30</v>
      </c>
      <c r="N2">
        <f>IF(Questions!C19=1,-0.1*(Matrix!L2+Matrix!K2+Matrix!H2),0)</f>
        <v>-30</v>
      </c>
      <c r="O2" s="25">
        <f>SUM(E2:N2)</f>
        <v>-2944.242851356199</v>
      </c>
      <c r="P2" s="12"/>
      <c r="Q2">
        <v>1</v>
      </c>
      <c r="R2" s="21">
        <v>0</v>
      </c>
    </row>
    <row r="3" spans="1:20">
      <c r="A3">
        <f t="shared" ref="A3:A13" si="0">RANK(O3,$O$2:$O$13,0)</f>
        <v>4</v>
      </c>
      <c r="B3" t="s">
        <v>28</v>
      </c>
      <c r="C3" t="s">
        <v>76</v>
      </c>
      <c r="D3" t="s">
        <v>88</v>
      </c>
      <c r="E3">
        <f>IF(D3="Amex",IF(Questions!$C$14=TRUE,0,-100000),IF(D3="Visa",IF(Questions!$C$15=TRUE,0,-100000),IF(D3="Master Card",0,-100000)))</f>
        <v>0</v>
      </c>
      <c r="F3" s="15">
        <f>IF(Questions!C10=TRUE,0,-1000000)</f>
        <v>0</v>
      </c>
      <c r="G3">
        <f>-('Credit Card Data'!F4/12)*((24-'Credit Card Data'!G4)*((1+'Credit Card Data'!F4)^(1/12)))*Questions!$C$2</f>
        <v>-2879.7724182945522</v>
      </c>
      <c r="H3">
        <f>PRODUCT('Credit Card Data'!K4,2, IF(Matrix!$R$9=1,Questions!$C$3,INDEX($R$2:$R$6,Matrix!$R$9)))</f>
        <v>0</v>
      </c>
      <c r="I3">
        <f>-IF('Credit Card Data'!O4="Yes",0.03*Questions!$C$6,0)*2</f>
        <v>0</v>
      </c>
      <c r="J3">
        <f>-IF('Credit Card Data'!N4="No",(Questions!$C$7/1500)*75,0)*2</f>
        <v>0</v>
      </c>
      <c r="K3" s="5">
        <f>'Credit Card Data'!H4*0.01</f>
        <v>500</v>
      </c>
      <c r="L3">
        <f>IF(IF(Matrix!$R$9=1,Questions!$C$3,INDEX($R$2:$R$6,Matrix!$R$9))&gt;'Credit Card Data'!J4,'Credit Card Data'!I4*0.01,0)</f>
        <v>0</v>
      </c>
      <c r="M3" s="8">
        <f>IF(C3="Airline",IF(Questions!$C$18=1,-0.1*(Matrix!K3+Matrix!L3+Matrix!H3),IF(Questions!$C$18=2,0.1*(Matrix!H3+Matrix!K3+Matrix!L3),0)))</f>
        <v>-50</v>
      </c>
      <c r="N3">
        <f>IF(Questions!C20=1,-0.1*(Matrix!L3+Matrix!K3+Matrix!H3),0)</f>
        <v>0</v>
      </c>
      <c r="O3" s="25">
        <f t="shared" ref="O3:O13" si="1">SUM(E3:N3)</f>
        <v>-2429.7724182945522</v>
      </c>
      <c r="P3" s="12"/>
      <c r="Q3">
        <v>2</v>
      </c>
      <c r="R3" s="21">
        <v>0</v>
      </c>
      <c r="T3" s="5"/>
    </row>
    <row r="4" spans="1:20">
      <c r="A4">
        <f t="shared" si="0"/>
        <v>5</v>
      </c>
      <c r="B4" t="s">
        <v>31</v>
      </c>
      <c r="C4" t="s">
        <v>76</v>
      </c>
      <c r="D4" t="s">
        <v>23</v>
      </c>
      <c r="E4">
        <f>IF(D4="Amex",IF(Questions!$C$14=TRUE,0,-100000),IF(D4="Visa",IF(Questions!$C$15=TRUE,0,-100000),IF(D4="Master Card",0,-100000)))</f>
        <v>0</v>
      </c>
      <c r="F4" s="15">
        <f>IF(Questions!C10=TRUE,0,-1000000)</f>
        <v>0</v>
      </c>
      <c r="G4">
        <f>-('Credit Card Data'!F5/12)*((24-'Credit Card Data'!G5)*((1+'Credit Card Data'!F5)^(1/12)))*Questions!$C$2</f>
        <v>-2879.7724182945522</v>
      </c>
      <c r="H4">
        <f>PRODUCT('Credit Card Data'!K5,2, IF(Matrix!$R$9=1,Questions!$C$3,INDEX($R$2:$R$6,Matrix!$R$9)))</f>
        <v>0</v>
      </c>
      <c r="I4">
        <f>-IF('Credit Card Data'!O5="Yes",0.03*Questions!$C$6,0)*2</f>
        <v>0</v>
      </c>
      <c r="J4">
        <f>-IF('Credit Card Data'!N5="No",(Questions!$C$7/1500)*75,0)*2</f>
        <v>-100</v>
      </c>
      <c r="K4" s="5">
        <f>'Credit Card Data'!H5*0.01</f>
        <v>350</v>
      </c>
      <c r="L4">
        <f>IF(IF(Matrix!$R$9=1,Questions!$C$3,INDEX($R$2:$R$6,Matrix!$R$9))&gt;'Credit Card Data'!J5,'Credit Card Data'!I5*0.01,0)</f>
        <v>0</v>
      </c>
      <c r="M4" s="8">
        <f>IF(C4="Airline",IF(Questions!$C$18=1,-0.1*(Matrix!K4+Matrix!L4+Matrix!H4),IF(Questions!$C$18=2,0.1*(Matrix!H4+Matrix!K4+Matrix!L4),0)))</f>
        <v>-35</v>
      </c>
      <c r="N4">
        <f>IF(Questions!C21=1,-0.1*(Matrix!L4+Matrix!K4+Matrix!H4),0)</f>
        <v>0</v>
      </c>
      <c r="O4" s="25">
        <f t="shared" si="1"/>
        <v>-2664.7724182945522</v>
      </c>
      <c r="P4" s="12"/>
      <c r="Q4">
        <v>3</v>
      </c>
      <c r="R4" s="21">
        <v>0</v>
      </c>
    </row>
    <row r="5" spans="1:20">
      <c r="A5">
        <f t="shared" si="0"/>
        <v>6</v>
      </c>
      <c r="B5" t="s">
        <v>32</v>
      </c>
      <c r="C5" t="s">
        <v>76</v>
      </c>
      <c r="D5" t="s">
        <v>23</v>
      </c>
      <c r="E5">
        <f>IF(D5="Amex",IF(Questions!$C$14=TRUE,0,-100000),IF(D5="Visa",IF(Questions!$C$15=TRUE,0,-100000),IF(D5="Master Card",0,-100000)))</f>
        <v>0</v>
      </c>
      <c r="F5" s="15">
        <f>IF(Questions!C11=TRUE,0,-1000000)</f>
        <v>0</v>
      </c>
      <c r="G5">
        <f>-('Credit Card Data'!F6/12)*((24-'Credit Card Data'!G6)*((1+'Credit Card Data'!F6)^(1/12)))*Questions!$C$2</f>
        <v>-2879.7724182945522</v>
      </c>
      <c r="H5">
        <f>PRODUCT('Credit Card Data'!K6,2, IF(Matrix!$R$9=1,Questions!$C$3,INDEX($R$2:$R$6,Matrix!$R$9)))</f>
        <v>0</v>
      </c>
      <c r="I5">
        <f>-IF('Credit Card Data'!O6="Yes",0.03*Questions!$C$6,0)*2</f>
        <v>0</v>
      </c>
      <c r="J5">
        <f>-IF('Credit Card Data'!N6="No",(Questions!$C$7/1500)*75,0)*2</f>
        <v>-100</v>
      </c>
      <c r="K5" s="5">
        <f>'Credit Card Data'!H6*0.01</f>
        <v>300</v>
      </c>
      <c r="L5">
        <f>IF(IF(Matrix!$R$9=1,Questions!$C$3,INDEX($R$2:$R$6,Matrix!$R$9))&gt;'Credit Card Data'!J6,'Credit Card Data'!I6*0.01,0)</f>
        <v>0</v>
      </c>
      <c r="M5" s="8">
        <f>IF(C5="Airline",IF(Questions!$C$18=1,-0.1*(Matrix!K5+Matrix!L5+Matrix!H5),IF(Questions!$C$18=2,0.1*(Matrix!H5+Matrix!K5+Matrix!L5),0)))</f>
        <v>-30</v>
      </c>
      <c r="N5">
        <f>IF(Questions!C22=1,-0.1*(Matrix!L5+Matrix!K5+Matrix!H5),0)</f>
        <v>0</v>
      </c>
      <c r="O5" s="25">
        <f t="shared" si="1"/>
        <v>-2709.7724182945522</v>
      </c>
      <c r="P5" s="12"/>
      <c r="Q5">
        <v>4</v>
      </c>
      <c r="R5" s="21">
        <v>0</v>
      </c>
    </row>
    <row r="6" spans="1:20">
      <c r="A6">
        <f t="shared" si="0"/>
        <v>12</v>
      </c>
      <c r="B6" t="s">
        <v>33</v>
      </c>
      <c r="C6" t="s">
        <v>76</v>
      </c>
      <c r="D6" t="s">
        <v>23</v>
      </c>
      <c r="E6">
        <f>IF(D6="Amex",IF(Questions!$C$14=TRUE,0,-100000),IF(D6="Visa",IF(Questions!$C$15=TRUE,0,-100000),IF(D6="Master Card",0,-100000)))</f>
        <v>0</v>
      </c>
      <c r="F6" s="15">
        <f>IF(Questions!C12=TRUE,0,-1000000)</f>
        <v>-1000000</v>
      </c>
      <c r="G6">
        <f>-('Credit Card Data'!F7/12)*((24-'Credit Card Data'!G7)*((1+'Credit Card Data'!F7)^(1/12)))*Questions!$C$2</f>
        <v>-2879.7724182945522</v>
      </c>
      <c r="H6">
        <f>PRODUCT('Credit Card Data'!K7,2, IF(Matrix!$R$9=1,Questions!$C$3,INDEX($R$2:$R$6,Matrix!$R$9)))</f>
        <v>0</v>
      </c>
      <c r="I6">
        <f>-IF('Credit Card Data'!O7="Yes",0.03*Questions!$C$6,0)*2</f>
        <v>0</v>
      </c>
      <c r="J6">
        <f>-IF('Credit Card Data'!N7="No",(Questions!$C$7/1500)*75,0)*2</f>
        <v>-100</v>
      </c>
      <c r="K6" s="5">
        <f>'Credit Card Data'!H7*0.01</f>
        <v>500</v>
      </c>
      <c r="L6">
        <f>IF(IF(Matrix!$R$9=1,Questions!$C$3,INDEX($R$2:$R$6,Matrix!$R$9))&gt;'Credit Card Data'!J7,'Credit Card Data'!I7*0.01,0)</f>
        <v>0</v>
      </c>
      <c r="M6" s="8">
        <f>IF(C6="Airline",IF(Questions!$C$18=1,-0.1*(Matrix!K6+Matrix!L6+Matrix!H6),IF(Questions!$C$18=2,0.1*(Matrix!H6+Matrix!K6+Matrix!L6),0)))</f>
        <v>-50</v>
      </c>
      <c r="N6">
        <f>IF(Questions!C23=1,-0.1*(Matrix!L6+Matrix!K6+Matrix!H6),0)</f>
        <v>0</v>
      </c>
      <c r="O6" s="25">
        <f t="shared" si="1"/>
        <v>-1002529.7724182946</v>
      </c>
      <c r="P6" s="12"/>
      <c r="Q6">
        <v>5</v>
      </c>
      <c r="R6" s="21">
        <v>0</v>
      </c>
    </row>
    <row r="7" spans="1:20">
      <c r="A7">
        <f t="shared" si="0"/>
        <v>7</v>
      </c>
      <c r="B7" t="s">
        <v>35</v>
      </c>
      <c r="C7" t="s">
        <v>77</v>
      </c>
      <c r="D7" t="s">
        <v>36</v>
      </c>
      <c r="E7">
        <f>IF(D7="Amex",IF(Questions!$C$14=TRUE,0,-100000),IF(D7="Visa",IF(Questions!$C$15=TRUE,0,-100000),IF(D7="Master Card",0,-100000)))</f>
        <v>0</v>
      </c>
      <c r="F7" s="15">
        <v>0</v>
      </c>
      <c r="G7">
        <f>-('Credit Card Data'!F8/12)*((24-'Credit Card Data'!G8)*((1+'Credit Card Data'!F8)^(1/12)))*Questions!$C$2</f>
        <v>-2675.5801738790965</v>
      </c>
      <c r="H7">
        <f>PRODUCT('Credit Card Data'!K8,2, IF(Matrix!$R$9=1,Questions!$C$3,INDEX($R$2:$R$6,Matrix!$R$9)))</f>
        <v>0</v>
      </c>
      <c r="I7">
        <f>-IF('Credit Card Data'!O8="Yes",0.03*Questions!$C$6,0)*2</f>
        <v>0</v>
      </c>
      <c r="J7">
        <f>-IF('Credit Card Data'!N8="No",(Questions!$C$7/1500)*75,0)*2</f>
        <v>-100</v>
      </c>
      <c r="K7" s="5">
        <f>'Credit Card Data'!H8*0.01</f>
        <v>0</v>
      </c>
      <c r="L7">
        <f>IF(IF(Matrix!$R$9=1,Questions!$C$3,INDEX($R$2:$R$6,Matrix!$R$9))&gt;'Credit Card Data'!J8,'Credit Card Data'!I8*0.01,0)</f>
        <v>0</v>
      </c>
      <c r="M7" s="8">
        <f>IF(C7="Airline",IF(Questions!$C$18=1,-0.1*(Matrix!K7+Matrix!L7+Matrix!H7),IF(Questions!$C$18=2,0.1*(Matrix!H7+Matrix!K7+Matrix!L7),0)),0)</f>
        <v>0</v>
      </c>
      <c r="N7">
        <f>IF(Questions!C24=1,-0.1*(Matrix!L7+Matrix!K7+Matrix!H7),0)</f>
        <v>0</v>
      </c>
      <c r="O7" s="25">
        <f t="shared" si="1"/>
        <v>-2775.5801738790965</v>
      </c>
      <c r="P7" s="12"/>
      <c r="Q7" s="24"/>
      <c r="R7" s="24"/>
      <c r="S7" s="24"/>
      <c r="T7" s="24"/>
    </row>
    <row r="8" spans="1:20">
      <c r="A8">
        <f t="shared" si="0"/>
        <v>1</v>
      </c>
      <c r="B8" t="s">
        <v>38</v>
      </c>
      <c r="C8" t="s">
        <v>78</v>
      </c>
      <c r="D8" t="s">
        <v>23</v>
      </c>
      <c r="E8">
        <f>IF(D8="Amex",IF(Questions!$C$14=TRUE,0,-100000),IF(D8="Visa",IF(Questions!$C$15=TRUE,0,-100000),IF(D8="Master Card",0,-100000)))</f>
        <v>0</v>
      </c>
      <c r="F8" s="15">
        <v>0</v>
      </c>
      <c r="G8">
        <f>-('Credit Card Data'!F9/12)*((24-'Credit Card Data'!G9)*((1+'Credit Card Data'!F9)^(1/12)))*Questions!$C$2</f>
        <v>-430.34072708128355</v>
      </c>
      <c r="H8">
        <f>PRODUCT('Credit Card Data'!K9,2, IF(Matrix!$R$9=1,Questions!$C$3,INDEX($R$2:$R$6,Matrix!$R$9)))</f>
        <v>0</v>
      </c>
      <c r="I8">
        <f>-IF('Credit Card Data'!O9="Yes",0.03*Questions!$C$6,0)*2</f>
        <v>0</v>
      </c>
      <c r="J8">
        <f>-IF('Credit Card Data'!N9="No",(Questions!$C$7/1500)*75,0)*2</f>
        <v>-100</v>
      </c>
      <c r="K8" s="5">
        <f>'Credit Card Data'!H9*0.01</f>
        <v>0</v>
      </c>
      <c r="L8">
        <f>IF(IF(Matrix!$R$9=1,Questions!$C$3,INDEX($R$2:$R$6,Matrix!$R$9))&gt;'Credit Card Data'!J9,'Credit Card Data'!I9*0.01,0)</f>
        <v>0</v>
      </c>
      <c r="M8" s="8">
        <f>IF(C8="Airline",IF(Questions!$C$18=1,-0.1*(Matrix!K8+Matrix!L8+Matrix!H8),IF(Questions!$C$18=2,0.1*(Matrix!H8+Matrix!K8+Matrix!L8),0)),0)</f>
        <v>0</v>
      </c>
      <c r="N8">
        <f>IF(Questions!C25=1,-0.1*(Matrix!L8+Matrix!K8+Matrix!H8),0)</f>
        <v>0</v>
      </c>
      <c r="O8" s="25">
        <f t="shared" si="1"/>
        <v>-530.3407270812836</v>
      </c>
      <c r="P8" s="12"/>
    </row>
    <row r="9" spans="1:20">
      <c r="A9">
        <f t="shared" si="0"/>
        <v>2</v>
      </c>
      <c r="B9" t="s">
        <v>42</v>
      </c>
      <c r="C9" t="s">
        <v>78</v>
      </c>
      <c r="D9" t="s">
        <v>88</v>
      </c>
      <c r="E9">
        <f>IF(D9="Amex",IF(Questions!$C$14=TRUE,0,-100000),IF(D9="Visa",IF(Questions!$C$15=TRUE,0,-100000),IF(D9="Master Card",0,-100000)))</f>
        <v>0</v>
      </c>
      <c r="F9" s="15">
        <v>0</v>
      </c>
      <c r="G9">
        <f>-('Credit Card Data'!F10/12)*((24-'Credit Card Data'!G10)*((1+'Credit Card Data'!F10)^(1/12)))*Questions!$C$2</f>
        <v>-1291.0221812438508</v>
      </c>
      <c r="H9">
        <f>PRODUCT('Credit Card Data'!K10,2, IF(Matrix!$R$9=1,Questions!$C$3,INDEX($R$2:$R$6,Matrix!$R$9)))</f>
        <v>0</v>
      </c>
      <c r="I9">
        <f>-IF('Credit Card Data'!O10="Yes",0.03*Questions!$C$6,0)*2</f>
        <v>0</v>
      </c>
      <c r="J9">
        <f>-IF('Credit Card Data'!N10="No",(Questions!$C$7/1500)*75,0)*2</f>
        <v>-100</v>
      </c>
      <c r="K9" s="5">
        <f>'Credit Card Data'!H10*0.01</f>
        <v>0</v>
      </c>
      <c r="L9">
        <f>IF(IF(Matrix!$R$9=1,Questions!$C$3,INDEX($R$2:$R$6,Matrix!$R$9))&gt;'Credit Card Data'!J10,'Credit Card Data'!I10*0.01,0)</f>
        <v>0</v>
      </c>
      <c r="M9" s="8">
        <f>IF(C9="Airline",IF(Questions!$C$18=1,-0.1*(Matrix!K9+Matrix!L9+Matrix!H9),IF(Questions!$C$18=2,0.1*(Matrix!H9+Matrix!K9+Matrix!L9),0)),0)</f>
        <v>0</v>
      </c>
      <c r="N9">
        <f>IF(Questions!C26=1,-0.1*(Matrix!L9+Matrix!K9+Matrix!H9),0)</f>
        <v>0</v>
      </c>
      <c r="O9" s="25">
        <f t="shared" si="1"/>
        <v>-1391.0221812438508</v>
      </c>
      <c r="P9" s="12"/>
      <c r="R9" s="49">
        <v>1</v>
      </c>
    </row>
    <row r="10" spans="1:20">
      <c r="A10">
        <f t="shared" si="0"/>
        <v>3</v>
      </c>
      <c r="B10" t="s">
        <v>45</v>
      </c>
      <c r="C10" t="s">
        <v>77</v>
      </c>
      <c r="D10" t="s">
        <v>23</v>
      </c>
      <c r="E10">
        <f>IF(D10="Amex",IF(Questions!$C$14=TRUE,0,-100000),IF(D10="Visa",IF(Questions!$C$15=TRUE,0,-100000),IF(D10="Master Card",0,-100000)))</f>
        <v>0</v>
      </c>
      <c r="F10" s="15">
        <v>0</v>
      </c>
      <c r="G10">
        <f>-('Credit Card Data'!F11/12)*((24-'Credit Card Data'!G11)*((1+'Credit Card Data'!F11)^(1/12)))*Questions!$C$2</f>
        <v>-1721.3629083251342</v>
      </c>
      <c r="H10">
        <f>PRODUCT('Credit Card Data'!K11,2, IF(Matrix!$R$9=1,Questions!$C$3,INDEX($R$2:$R$6,Matrix!$R$9)))</f>
        <v>0</v>
      </c>
      <c r="I10">
        <f>-IF('Credit Card Data'!O11="Yes",0.03*Questions!$C$6,0)*2</f>
        <v>0</v>
      </c>
      <c r="J10">
        <f>-IF('Credit Card Data'!N11="No",(Questions!$C$7/1500)*75,0)*2</f>
        <v>-100</v>
      </c>
      <c r="K10" s="5">
        <f>'Credit Card Data'!H11*0.01</f>
        <v>50</v>
      </c>
      <c r="L10">
        <f>IF(IF(Matrix!$R$9=1,Questions!$C$3,INDEX($R$2:$R$6,Matrix!$R$9))&gt;'Credit Card Data'!J11,'Credit Card Data'!I11*0.01,0)</f>
        <v>0</v>
      </c>
      <c r="M10" s="8">
        <f>IF(C10="Airline",IF(Questions!$C$18=1,-0.1*(Matrix!K10+Matrix!L10+Matrix!H10),IF(Questions!$C$18=2,0.1*(Matrix!H10+Matrix!K10+Matrix!L10),0)),0)</f>
        <v>0</v>
      </c>
      <c r="N10">
        <f>IF(Questions!C27=1,-0.1*(Matrix!L10+Matrix!K10+Matrix!H10),0)</f>
        <v>0</v>
      </c>
      <c r="O10" s="25">
        <f t="shared" si="1"/>
        <v>-1771.3629083251342</v>
      </c>
      <c r="P10" s="12"/>
    </row>
    <row r="11" spans="1:20">
      <c r="A11">
        <f t="shared" si="0"/>
        <v>9</v>
      </c>
      <c r="B11" t="s">
        <v>43</v>
      </c>
      <c r="C11" t="s">
        <v>77</v>
      </c>
      <c r="D11" t="s">
        <v>23</v>
      </c>
      <c r="E11">
        <f>IF(D11="Amex",IF(Questions!$C$14=TRUE,0,-100000),IF(D11="Visa",IF(Questions!$C$15=TRUE,0,-100000),IF(D11="Master Card",0,-100000)))</f>
        <v>0</v>
      </c>
      <c r="F11" s="15">
        <v>0</v>
      </c>
      <c r="G11">
        <f>-('Credit Card Data'!F12/12)*((24-'Credit Card Data'!G12)*((1+'Credit Card Data'!F12)^(1/12)))*Questions!$C$2</f>
        <v>-3084.242851356199</v>
      </c>
      <c r="H11">
        <f>PRODUCT('Credit Card Data'!K12,2, IF(Matrix!$R$9=1,Questions!$C$3,INDEX($R$2:$R$6,Matrix!$R$9)))</f>
        <v>0</v>
      </c>
      <c r="I11">
        <f>-IF('Credit Card Data'!O12="Yes",0.03*Questions!$C$6,0)*2</f>
        <v>0</v>
      </c>
      <c r="J11">
        <f>-IF('Credit Card Data'!N12="No",(Questions!$C$7/1500)*75,0)*2</f>
        <v>-100</v>
      </c>
      <c r="K11" s="5">
        <f>'Credit Card Data'!H12*0.01</f>
        <v>150</v>
      </c>
      <c r="L11">
        <f>IF(IF(Matrix!$R$9=1,Questions!$C$3,INDEX($R$2:$R$6,Matrix!$R$9))&gt;'Credit Card Data'!J12,'Credit Card Data'!I12*0.01,0)</f>
        <v>0</v>
      </c>
      <c r="M11" s="8">
        <f>IF(C11="Airline",IF(Questions!$C$18=1,-0.1*(Matrix!K11+Matrix!L11+Matrix!H11),IF(Questions!$C$18=2,0.1*(Matrix!H11+Matrix!K11+Matrix!L11),0)),0)</f>
        <v>0</v>
      </c>
      <c r="N11">
        <f>IF(Questions!C28=1,-0.1*(Matrix!L11+Matrix!K11+Matrix!H11),0)</f>
        <v>0</v>
      </c>
      <c r="O11" s="25">
        <f t="shared" si="1"/>
        <v>-3034.242851356199</v>
      </c>
      <c r="P11" s="12"/>
    </row>
    <row r="12" spans="1:20">
      <c r="A12">
        <f t="shared" si="0"/>
        <v>10</v>
      </c>
      <c r="B12" t="s">
        <v>47</v>
      </c>
      <c r="C12" t="s">
        <v>79</v>
      </c>
      <c r="D12" t="s">
        <v>36</v>
      </c>
      <c r="E12">
        <f>IF(D12="Amex",IF(Questions!$C$14=TRUE,0,-100000),IF(D12="Visa",IF(Questions!$C$15=TRUE,0,-100000),IF(D12="Master Card",0,-100000)))</f>
        <v>0</v>
      </c>
      <c r="F12" s="15">
        <f>IF(Questions!$C$20=1,0,-100000)</f>
        <v>-100000</v>
      </c>
      <c r="G12">
        <f>-('Credit Card Data'!F13/12)*((24-'Credit Card Data'!G13)*((1+'Credit Card Data'!F13)^(1/12)))*Questions!$C$2</f>
        <v>-2313.1821385171493</v>
      </c>
      <c r="H12">
        <f>PRODUCT('Credit Card Data'!K13,2, IF(Matrix!$R$9=1,Questions!$C$3,INDEX($R$2:$R$6,Matrix!$R$9)))</f>
        <v>0</v>
      </c>
      <c r="I12">
        <f>-IF('Credit Card Data'!O13="Yes",0.03*Questions!$C$6,0)*2</f>
        <v>0</v>
      </c>
      <c r="J12">
        <f>-IF('Credit Card Data'!N13="No",(Questions!$C$7/1500)*75,0)*2</f>
        <v>-100</v>
      </c>
      <c r="K12" s="5">
        <f>'Credit Card Data'!H13*0.01</f>
        <v>250</v>
      </c>
      <c r="L12">
        <f>IF(IF(Matrix!$R$9=1,Questions!$C$3,INDEX($R$2:$R$6,Matrix!$R$9))&gt;'Credit Card Data'!J13,'Credit Card Data'!I13*0.01,0)</f>
        <v>0</v>
      </c>
      <c r="M12" s="8">
        <f>IF(C12="Airline",IF(Questions!$C$18=1,-0.1*(Matrix!K12+Matrix!L12+Matrix!H12),IF(Questions!$C$18=2,0.1*(Matrix!H12+Matrix!K12+Matrix!L12),0)),0)</f>
        <v>0</v>
      </c>
      <c r="N12">
        <f>IF(Questions!C29=1,-0.1*(Matrix!L12+Matrix!K12+Matrix!H12),0)</f>
        <v>0</v>
      </c>
      <c r="O12" s="25">
        <f t="shared" si="1"/>
        <v>-102163.18213851715</v>
      </c>
      <c r="P12" s="12"/>
    </row>
    <row r="13" spans="1:20">
      <c r="A13">
        <f t="shared" si="0"/>
        <v>11</v>
      </c>
      <c r="B13" t="s">
        <v>48</v>
      </c>
      <c r="C13" t="s">
        <v>79</v>
      </c>
      <c r="D13" t="s">
        <v>23</v>
      </c>
      <c r="E13">
        <f>IF(D13="Amex",IF(Questions!$C$14=TRUE,0,-100000),IF(D13="Visa",IF(Questions!$C$15=TRUE,0,-100000),IF(D13="Master Card",0,-100000)))</f>
        <v>0</v>
      </c>
      <c r="F13" s="15">
        <f>IF(Questions!$C$20=1,0,-100000)</f>
        <v>-100000</v>
      </c>
      <c r="G13">
        <f>-('Credit Card Data'!F14/12)*((24-'Credit Card Data'!G14)*((1+'Credit Card Data'!F14)^(1/12)))*Questions!$C$2</f>
        <v>-3084.242851356199</v>
      </c>
      <c r="H13">
        <f>PRODUCT('Credit Card Data'!K14,2, IF(Matrix!$R$9=1,Questions!$C$3,INDEX($R$2:$R$6,Matrix!$R$9)))</f>
        <v>0</v>
      </c>
      <c r="I13">
        <f>-IF('Credit Card Data'!O14="Yes",0.03*Questions!$C$6,0)*2</f>
        <v>0</v>
      </c>
      <c r="J13">
        <f>-IF('Credit Card Data'!N14="No",(Questions!$C$7/1500)*75,0)*2</f>
        <v>-100</v>
      </c>
      <c r="K13" s="5">
        <f>'Credit Card Data'!H14*0.01</f>
        <v>600</v>
      </c>
      <c r="L13">
        <f>IF(IF(Matrix!$R$9=1,Questions!$C$3,INDEX($R$2:$R$6,Matrix!$R$9))&gt;'Credit Card Data'!J14,'Credit Card Data'!I14*0.01,0)</f>
        <v>0</v>
      </c>
      <c r="M13" s="8">
        <f>IF(C13="Airline",IF(Questions!$C$18=1,-0.1*(Matrix!K13+Matrix!L13+Matrix!H13),IF(Questions!$C$18=2,0.1*(Matrix!H13+Matrix!K13+Matrix!L13),0)),0)</f>
        <v>0</v>
      </c>
      <c r="N13">
        <f>IF(Questions!C30=1,-0.1*(Matrix!L13+Matrix!K13+Matrix!H13),0)</f>
        <v>0</v>
      </c>
      <c r="O13" s="25">
        <f>SUM(E13:N13)</f>
        <v>-102584.2428513562</v>
      </c>
      <c r="P13" s="12"/>
    </row>
    <row r="18" spans="12:17">
      <c r="Q18" s="12"/>
    </row>
    <row r="19" spans="12:17">
      <c r="P19" s="11"/>
      <c r="Q19" s="12"/>
    </row>
    <row r="20" spans="12:17">
      <c r="P20" s="11"/>
      <c r="Q20" s="12"/>
    </row>
    <row r="21" spans="12:17">
      <c r="P21" s="11"/>
      <c r="Q21" s="12"/>
    </row>
    <row r="22" spans="12:17" ht="15.75" thickBot="1"/>
    <row r="23" spans="12:17">
      <c r="L23" s="28" t="s">
        <v>93</v>
      </c>
      <c r="M23" s="11" t="str">
        <f>VLOOKUP(1,$A$1:$O$13,2,0)</f>
        <v>Citi Platinum Select</v>
      </c>
      <c r="N23" s="27">
        <f>VLOOKUP(1,$A$1:$O$13,15,0)</f>
        <v>-530.3407270812836</v>
      </c>
    </row>
    <row r="24" spans="12:17">
      <c r="L24" s="29" t="s">
        <v>122</v>
      </c>
      <c r="M24" s="11" t="str">
        <f>VLOOKUP(2,$A$1:$O$13,2,0)</f>
        <v>Citi Dividend Platinum</v>
      </c>
      <c r="N24" s="27">
        <f>VLOOKUP(2,$A$1:$O$13,15,0)</f>
        <v>-1391.0221812438508</v>
      </c>
    </row>
    <row r="25" spans="12:17" ht="15.75" thickBot="1">
      <c r="L25" s="30" t="s">
        <v>123</v>
      </c>
      <c r="M25" s="11" t="str">
        <f>VLOOKUP(3,$A$1:$O$13,2,0)</f>
        <v>Bank of America Cash</v>
      </c>
      <c r="N25" s="27">
        <f>VLOOKUP(3,$A$1:$O$13,15,0)</f>
        <v>-1771.3629083251342</v>
      </c>
    </row>
  </sheetData>
  <mergeCells count="1">
    <mergeCell ref="Q1:R1"/>
  </mergeCells>
  <phoneticPr fontId="6" type="noConversion"/>
  <dataValidations count="1">
    <dataValidation type="list" allowBlank="1" showInputMessage="1" showErrorMessage="1" promptTitle="Simulation Type" prompt="Input the choice" sqref="R9">
      <formula1>$Q$2:$Q$6</formula1>
    </dataValidation>
  </dataValidations>
  <printOptions headings="1" gridLines="1"/>
  <pageMargins left="0.7" right="0.7" top="0.75" bottom="0.75" header="0.3" footer="0.3"/>
  <pageSetup orientation="portrait" cellComments="asDisplayed" r:id="rId1"/>
  <legacyDrawing r:id="rId2"/>
</worksheet>
</file>

<file path=xl/worksheets/sheet7.xml><?xml version="1.0" encoding="utf-8"?>
<worksheet xmlns="http://schemas.openxmlformats.org/spreadsheetml/2006/main" xmlns:r="http://schemas.openxmlformats.org/officeDocument/2006/relationships">
  <dimension ref="A2:P14"/>
  <sheetViews>
    <sheetView workbookViewId="0">
      <selection activeCell="H3" sqref="H3"/>
    </sheetView>
  </sheetViews>
  <sheetFormatPr defaultRowHeight="15"/>
  <cols>
    <col min="2" max="2" width="24.28515625" customWidth="1"/>
    <col min="3" max="3" width="7.28515625" customWidth="1"/>
    <col min="4" max="4" width="8.140625" bestFit="1" customWidth="1"/>
    <col min="5" max="5" width="8.140625" customWidth="1"/>
    <col min="6" max="6" width="7.140625" bestFit="1" customWidth="1"/>
    <col min="7" max="7" width="11" customWidth="1"/>
    <col min="8" max="8" width="11.85546875" customWidth="1"/>
    <col min="9" max="9" width="10.28515625" bestFit="1" customWidth="1"/>
    <col min="10" max="10" width="15.28515625" bestFit="1" customWidth="1"/>
    <col min="11" max="11" width="8.42578125" bestFit="1" customWidth="1"/>
    <col min="12" max="12" width="11" bestFit="1" customWidth="1"/>
    <col min="13" max="13" width="13" customWidth="1"/>
    <col min="14" max="14" width="9.5703125" bestFit="1" customWidth="1"/>
    <col min="15" max="15" width="12.140625" customWidth="1"/>
  </cols>
  <sheetData>
    <row r="2" spans="1:16" ht="44.25" customHeight="1">
      <c r="A2" t="s">
        <v>44</v>
      </c>
      <c r="B2" s="1" t="s">
        <v>12</v>
      </c>
      <c r="C2" s="1" t="s">
        <v>13</v>
      </c>
      <c r="D2" s="1" t="s">
        <v>14</v>
      </c>
      <c r="E2" s="1" t="s">
        <v>41</v>
      </c>
      <c r="F2" s="1" t="s">
        <v>15</v>
      </c>
      <c r="G2" s="1" t="s">
        <v>39</v>
      </c>
      <c r="H2" s="1" t="s">
        <v>26</v>
      </c>
      <c r="I2" s="1" t="s">
        <v>19</v>
      </c>
      <c r="J2" s="1" t="s">
        <v>20</v>
      </c>
      <c r="K2" s="1" t="s">
        <v>16</v>
      </c>
      <c r="L2" s="1" t="s">
        <v>17</v>
      </c>
      <c r="M2" s="1" t="s">
        <v>24</v>
      </c>
      <c r="N2" s="1" t="s">
        <v>18</v>
      </c>
      <c r="O2" s="1" t="s">
        <v>34</v>
      </c>
      <c r="P2" s="1" t="s">
        <v>86</v>
      </c>
    </row>
    <row r="3" spans="1:16">
      <c r="A3">
        <v>1</v>
      </c>
      <c r="B3" t="s">
        <v>21</v>
      </c>
      <c r="C3" t="s">
        <v>22</v>
      </c>
      <c r="D3" t="s">
        <v>23</v>
      </c>
      <c r="E3" t="s">
        <v>27</v>
      </c>
      <c r="F3" s="2">
        <v>0.15240000000000001</v>
      </c>
      <c r="G3" s="8">
        <v>0</v>
      </c>
      <c r="H3" s="22">
        <v>30000</v>
      </c>
      <c r="I3" s="5">
        <v>30000</v>
      </c>
      <c r="J3" s="6">
        <v>14999</v>
      </c>
      <c r="K3">
        <v>0.01</v>
      </c>
      <c r="L3" s="23">
        <v>85</v>
      </c>
      <c r="M3" s="4" t="s">
        <v>25</v>
      </c>
      <c r="N3" s="8" t="s">
        <v>27</v>
      </c>
      <c r="O3" t="s">
        <v>25</v>
      </c>
      <c r="P3">
        <f>IF(Questions!C9=1,-10000,0)</f>
        <v>0</v>
      </c>
    </row>
    <row r="4" spans="1:16">
      <c r="A4">
        <v>2</v>
      </c>
      <c r="B4" t="s">
        <v>28</v>
      </c>
      <c r="C4" t="s">
        <v>29</v>
      </c>
      <c r="D4" t="s">
        <v>30</v>
      </c>
      <c r="E4" t="s">
        <v>27</v>
      </c>
      <c r="F4" s="2">
        <v>0.1424</v>
      </c>
      <c r="G4" s="8">
        <v>0</v>
      </c>
      <c r="H4" s="5">
        <v>50000</v>
      </c>
      <c r="I4" s="5">
        <v>10000</v>
      </c>
      <c r="J4" s="6">
        <v>24999</v>
      </c>
      <c r="K4">
        <v>1.0999999999999999E-2</v>
      </c>
      <c r="L4" s="3">
        <v>85</v>
      </c>
      <c r="M4" s="8" t="s">
        <v>25</v>
      </c>
      <c r="N4" s="8" t="s">
        <v>25</v>
      </c>
      <c r="O4" t="s">
        <v>25</v>
      </c>
    </row>
    <row r="5" spans="1:16">
      <c r="A5">
        <v>3</v>
      </c>
      <c r="B5" t="s">
        <v>31</v>
      </c>
      <c r="C5" t="s">
        <v>29</v>
      </c>
      <c r="D5" t="s">
        <v>23</v>
      </c>
      <c r="E5" t="s">
        <v>27</v>
      </c>
      <c r="F5" s="2">
        <v>0.1424</v>
      </c>
      <c r="G5" s="8">
        <v>0</v>
      </c>
      <c r="H5" s="5">
        <v>35000</v>
      </c>
      <c r="I5">
        <v>0</v>
      </c>
      <c r="J5" s="8">
        <v>0</v>
      </c>
      <c r="K5">
        <v>0.01</v>
      </c>
      <c r="L5" s="3">
        <v>60</v>
      </c>
      <c r="M5" s="8" t="s">
        <v>25</v>
      </c>
      <c r="N5" s="8" t="s">
        <v>27</v>
      </c>
      <c r="O5" t="s">
        <v>25</v>
      </c>
    </row>
    <row r="6" spans="1:16">
      <c r="A6">
        <v>4</v>
      </c>
      <c r="B6" t="s">
        <v>32</v>
      </c>
      <c r="C6" t="s">
        <v>29</v>
      </c>
      <c r="D6" t="s">
        <v>23</v>
      </c>
      <c r="E6" t="s">
        <v>27</v>
      </c>
      <c r="F6" s="2">
        <v>0.1424</v>
      </c>
      <c r="G6" s="8">
        <v>0</v>
      </c>
      <c r="H6" s="5">
        <v>30000</v>
      </c>
      <c r="I6" s="5">
        <v>6000</v>
      </c>
      <c r="J6" s="8">
        <v>0</v>
      </c>
      <c r="K6">
        <v>1.0999999999999999E-2</v>
      </c>
      <c r="L6" s="3">
        <v>99</v>
      </c>
      <c r="M6" s="8" t="s">
        <v>27</v>
      </c>
      <c r="N6" s="8" t="s">
        <v>27</v>
      </c>
      <c r="O6" t="s">
        <v>25</v>
      </c>
    </row>
    <row r="7" spans="1:16">
      <c r="A7">
        <v>5</v>
      </c>
      <c r="B7" t="s">
        <v>33</v>
      </c>
      <c r="C7" t="s">
        <v>29</v>
      </c>
      <c r="D7" t="s">
        <v>23</v>
      </c>
      <c r="E7" t="s">
        <v>27</v>
      </c>
      <c r="F7" s="2">
        <v>0.1424</v>
      </c>
      <c r="G7" s="8">
        <v>0</v>
      </c>
      <c r="H7" s="5">
        <v>50000</v>
      </c>
      <c r="I7" s="5">
        <v>50000</v>
      </c>
      <c r="J7" s="6">
        <v>2499</v>
      </c>
      <c r="K7">
        <v>1.2999999999999999E-2</v>
      </c>
      <c r="L7" s="3">
        <v>95</v>
      </c>
      <c r="M7" s="8" t="s">
        <v>27</v>
      </c>
      <c r="N7" s="8" t="s">
        <v>27</v>
      </c>
      <c r="O7" s="7" t="s">
        <v>27</v>
      </c>
    </row>
    <row r="8" spans="1:16">
      <c r="A8">
        <v>6</v>
      </c>
      <c r="B8" t="s">
        <v>35</v>
      </c>
      <c r="C8" t="s">
        <v>37</v>
      </c>
      <c r="D8" t="s">
        <v>36</v>
      </c>
      <c r="E8" t="s">
        <v>27</v>
      </c>
      <c r="F8" s="2">
        <v>0.13239999999999999</v>
      </c>
      <c r="G8" s="8">
        <v>0</v>
      </c>
      <c r="H8" s="5">
        <v>0</v>
      </c>
      <c r="I8" s="5">
        <v>20000</v>
      </c>
      <c r="J8" s="8">
        <v>649</v>
      </c>
      <c r="K8">
        <v>2.5000000000000001E-2</v>
      </c>
      <c r="L8" s="3">
        <v>50</v>
      </c>
      <c r="M8" s="8" t="s">
        <v>27</v>
      </c>
      <c r="N8" s="8" t="s">
        <v>27</v>
      </c>
      <c r="O8" s="7" t="s">
        <v>25</v>
      </c>
    </row>
    <row r="9" spans="1:16">
      <c r="A9">
        <v>7</v>
      </c>
      <c r="B9" t="s">
        <v>38</v>
      </c>
      <c r="C9" t="s">
        <v>22</v>
      </c>
      <c r="D9" t="s">
        <v>23</v>
      </c>
      <c r="E9" t="s">
        <v>25</v>
      </c>
      <c r="F9" s="9">
        <v>0.1699</v>
      </c>
      <c r="G9" s="6">
        <v>21</v>
      </c>
      <c r="H9" s="5">
        <v>0</v>
      </c>
      <c r="I9" s="5">
        <v>0</v>
      </c>
      <c r="J9" s="8">
        <v>0</v>
      </c>
      <c r="K9">
        <v>0</v>
      </c>
      <c r="L9" s="3">
        <v>0</v>
      </c>
      <c r="M9" s="8" t="s">
        <v>27</v>
      </c>
      <c r="N9" s="8" t="s">
        <v>27</v>
      </c>
      <c r="O9" s="7" t="s">
        <v>25</v>
      </c>
    </row>
    <row r="10" spans="1:16">
      <c r="A10">
        <v>8</v>
      </c>
      <c r="B10" t="s">
        <v>42</v>
      </c>
      <c r="C10" t="s">
        <v>22</v>
      </c>
      <c r="D10" t="s">
        <v>30</v>
      </c>
      <c r="E10" t="s">
        <v>25</v>
      </c>
      <c r="F10" s="9">
        <v>0.1699</v>
      </c>
      <c r="G10" s="8">
        <v>15</v>
      </c>
      <c r="H10" s="5">
        <v>0</v>
      </c>
      <c r="I10" s="5">
        <v>10000</v>
      </c>
      <c r="J10" s="8">
        <v>499</v>
      </c>
      <c r="K10">
        <v>1.4999999999999999E-2</v>
      </c>
      <c r="L10" s="3">
        <v>0</v>
      </c>
      <c r="M10" s="8" t="s">
        <v>27</v>
      </c>
      <c r="N10" s="8" t="s">
        <v>27</v>
      </c>
      <c r="O10" s="7" t="s">
        <v>25</v>
      </c>
    </row>
    <row r="11" spans="1:16">
      <c r="A11">
        <v>9</v>
      </c>
      <c r="B11" t="s">
        <v>45</v>
      </c>
      <c r="C11" t="s">
        <v>40</v>
      </c>
      <c r="D11" t="s">
        <v>23</v>
      </c>
      <c r="E11" t="s">
        <v>25</v>
      </c>
      <c r="F11" s="9">
        <v>0.1699</v>
      </c>
      <c r="G11" s="8">
        <v>12</v>
      </c>
      <c r="H11" s="5">
        <v>5000</v>
      </c>
      <c r="I11" s="5">
        <v>0</v>
      </c>
      <c r="J11" s="8">
        <v>0</v>
      </c>
      <c r="K11">
        <v>1.2500000000000001E-2</v>
      </c>
      <c r="L11" s="3">
        <v>0</v>
      </c>
      <c r="M11" s="8" t="s">
        <v>27</v>
      </c>
      <c r="N11" s="8" t="s">
        <v>27</v>
      </c>
      <c r="O11" s="7" t="s">
        <v>25</v>
      </c>
    </row>
    <row r="12" spans="1:16">
      <c r="A12">
        <v>10</v>
      </c>
      <c r="B12" t="s">
        <v>43</v>
      </c>
      <c r="C12" t="s">
        <v>29</v>
      </c>
      <c r="D12" t="s">
        <v>23</v>
      </c>
      <c r="E12" t="s">
        <v>27</v>
      </c>
      <c r="F12" s="2">
        <v>0.15240000000000001</v>
      </c>
      <c r="G12" s="8">
        <v>0</v>
      </c>
      <c r="H12" s="5">
        <v>15000</v>
      </c>
      <c r="I12" s="5">
        <v>0</v>
      </c>
      <c r="J12" s="8">
        <v>0</v>
      </c>
      <c r="K12">
        <v>1.4999999999999999E-2</v>
      </c>
      <c r="L12" s="3">
        <v>0</v>
      </c>
      <c r="M12" s="8" t="s">
        <v>27</v>
      </c>
      <c r="N12" s="8" t="s">
        <v>27</v>
      </c>
      <c r="O12" s="7" t="s">
        <v>25</v>
      </c>
    </row>
    <row r="13" spans="1:16">
      <c r="A13">
        <v>11</v>
      </c>
      <c r="B13" t="s">
        <v>47</v>
      </c>
      <c r="C13" t="s">
        <v>36</v>
      </c>
      <c r="D13" t="s">
        <v>36</v>
      </c>
      <c r="E13" t="s">
        <v>25</v>
      </c>
      <c r="F13" s="2">
        <v>0.15240000000000001</v>
      </c>
      <c r="G13" s="8">
        <v>6</v>
      </c>
      <c r="H13" s="5">
        <v>25000</v>
      </c>
      <c r="I13" s="5">
        <v>0</v>
      </c>
      <c r="J13" s="8">
        <v>0</v>
      </c>
      <c r="K13">
        <v>1.4999999999999999E-2</v>
      </c>
      <c r="L13" s="3">
        <v>65</v>
      </c>
      <c r="M13" s="8" t="s">
        <v>25</v>
      </c>
      <c r="N13" s="8" t="s">
        <v>27</v>
      </c>
      <c r="O13" s="7" t="s">
        <v>25</v>
      </c>
    </row>
    <row r="14" spans="1:16">
      <c r="A14">
        <v>12</v>
      </c>
      <c r="B14" t="s">
        <v>48</v>
      </c>
      <c r="C14" t="s">
        <v>23</v>
      </c>
      <c r="D14" t="s">
        <v>23</v>
      </c>
      <c r="E14" t="s">
        <v>27</v>
      </c>
      <c r="F14" s="2">
        <v>0.15240000000000001</v>
      </c>
      <c r="G14" s="8">
        <v>0</v>
      </c>
      <c r="H14" s="5">
        <v>60000</v>
      </c>
      <c r="I14" s="5">
        <v>0</v>
      </c>
      <c r="J14" s="8">
        <v>0</v>
      </c>
      <c r="K14">
        <v>0.01</v>
      </c>
      <c r="L14" s="3">
        <v>75</v>
      </c>
      <c r="M14" s="8" t="s">
        <v>27</v>
      </c>
      <c r="N14" s="8" t="s">
        <v>27</v>
      </c>
      <c r="O14" s="7" t="s">
        <v>27</v>
      </c>
    </row>
  </sheetData>
  <phoneticPr fontId="6"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Model Description</vt:lpstr>
      <vt:lpstr>Spending Worksheet</vt:lpstr>
      <vt:lpstr>Questions</vt:lpstr>
      <vt:lpstr>Matrix-IncomeGroups</vt:lpstr>
      <vt:lpstr>Matrix</vt:lpstr>
      <vt:lpstr>Credit Card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2011-05-03T16:43:07Z</dcterms:created>
  <dcterms:modified xsi:type="dcterms:W3CDTF">2011-05-09T04:44:45Z</dcterms:modified>
</cp:coreProperties>
</file>